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0" yWindow="3345" windowWidth="11805" windowHeight="3165" tabRatio="495" activeTab="2"/>
  </bookViews>
  <sheets>
    <sheet name="Доходы" sheetId="41" r:id="rId1"/>
    <sheet name="Расходы" sheetId="29" r:id="rId2"/>
    <sheet name="Источники" sheetId="40" r:id="rId3"/>
  </sheets>
  <definedNames>
    <definedName name="_Date_" localSheetId="0">Доходы!#REF!</definedName>
    <definedName name="_Date_">#REF!</definedName>
    <definedName name="_Otchet_Period_Source__AT_ObjectName" localSheetId="0">Доходы!#REF!</definedName>
    <definedName name="_Otchet_Period_Source__AT_ObjectName">#REF!</definedName>
    <definedName name="_Period_" localSheetId="0">Доходы!#REF!</definedName>
    <definedName name="_Period_">#REF!</definedName>
    <definedName name="_xlnm._FilterDatabase" localSheetId="0" hidden="1">Доходы!$A$4:$G$283</definedName>
    <definedName name="_xlnm._FilterDatabase" localSheetId="2" hidden="1">Источники!$A$3:$E$64</definedName>
    <definedName name="_xlnm._FilterDatabase" localSheetId="1" hidden="1">Расходы!$A$3:$E$88</definedName>
    <definedName name="а" localSheetId="0">#REF!</definedName>
    <definedName name="а">#REF!</definedName>
    <definedName name="ааа">#REF!</definedName>
    <definedName name="аааа" localSheetId="0">#REF!</definedName>
    <definedName name="аааа">#REF!</definedName>
    <definedName name="б" localSheetId="0">#REF!</definedName>
    <definedName name="б">#REF!</definedName>
    <definedName name="ддд">#REF!</definedName>
    <definedName name="ддж" localSheetId="0">#REF!</definedName>
    <definedName name="ддж">#REF!</definedName>
    <definedName name="дох" localSheetId="0">#REF!</definedName>
    <definedName name="дох">#REF!</definedName>
    <definedName name="доход" localSheetId="0">#REF!</definedName>
    <definedName name="доход">#REF!</definedName>
    <definedName name="доходы" localSheetId="0">#REF!</definedName>
    <definedName name="доходы">#REF!</definedName>
    <definedName name="доходы22222">#REF!</definedName>
    <definedName name="ееееееее" localSheetId="0">#REF!</definedName>
    <definedName name="ееееееее">#REF!</definedName>
    <definedName name="_xlnm.Print_Titles" localSheetId="0">Доходы!$3:$4</definedName>
    <definedName name="_xlnm.Print_Titles" localSheetId="2">Источники!$3:$3</definedName>
    <definedName name="_xlnm.Print_Titles" localSheetId="1">Расходы!$3:$3</definedName>
    <definedName name="Л" localSheetId="0">#REF!</definedName>
    <definedName name="Л">#REF!</definedName>
    <definedName name="ман" localSheetId="0">#REF!</definedName>
    <definedName name="ман">#REF!</definedName>
    <definedName name="пррнн" localSheetId="0">#REF!</definedName>
    <definedName name="пррнн">#REF!</definedName>
    <definedName name="ю" localSheetId="0">#REF!</definedName>
    <definedName name="ю">#REF!</definedName>
    <definedName name="я" localSheetId="0">#REF!</definedName>
    <definedName name="я">#REF!</definedName>
    <definedName name="яя" localSheetId="0">#REF!</definedName>
    <definedName name="яя">#REF!</definedName>
  </definedNames>
  <calcPr calcId="145621" fullPrecision="0"/>
</workbook>
</file>

<file path=xl/calcChain.xml><?xml version="1.0" encoding="utf-8"?>
<calcChain xmlns="http://schemas.openxmlformats.org/spreadsheetml/2006/main">
  <c r="D88" i="29" l="1"/>
  <c r="E88" i="29"/>
  <c r="C88" i="29"/>
  <c r="G282" i="41"/>
  <c r="F282" i="41"/>
  <c r="G281" i="41"/>
  <c r="F281" i="41"/>
  <c r="G280" i="41"/>
  <c r="F280" i="41"/>
  <c r="G279" i="41"/>
  <c r="F279" i="41"/>
  <c r="G278" i="41"/>
  <c r="F278" i="41"/>
  <c r="G277" i="41"/>
  <c r="F277" i="41"/>
  <c r="G276" i="41"/>
  <c r="F276" i="41"/>
  <c r="G275" i="41"/>
  <c r="F275" i="41"/>
  <c r="G274" i="41"/>
  <c r="F274" i="41"/>
  <c r="G273" i="41"/>
  <c r="E273" i="41"/>
  <c r="E272" i="41" s="1"/>
  <c r="D273" i="41"/>
  <c r="C273" i="41"/>
  <c r="F273" i="41" s="1"/>
  <c r="D272" i="41"/>
  <c r="G272" i="41" s="1"/>
  <c r="G271" i="41"/>
  <c r="F271" i="41"/>
  <c r="G270" i="41"/>
  <c r="E270" i="41"/>
  <c r="E269" i="41" s="1"/>
  <c r="D270" i="41"/>
  <c r="C270" i="41"/>
  <c r="F270" i="41" s="1"/>
  <c r="D269" i="41"/>
  <c r="G269" i="41" s="1"/>
  <c r="G268" i="41"/>
  <c r="F268" i="41"/>
  <c r="G267" i="41"/>
  <c r="F267" i="41"/>
  <c r="G266" i="41"/>
  <c r="F266" i="41"/>
  <c r="G265" i="41"/>
  <c r="E265" i="41"/>
  <c r="E264" i="41" s="1"/>
  <c r="D265" i="41"/>
  <c r="C265" i="41"/>
  <c r="F265" i="41" s="1"/>
  <c r="D264" i="41"/>
  <c r="G264" i="41" s="1"/>
  <c r="G262" i="41"/>
  <c r="F262" i="41"/>
  <c r="F261" i="41"/>
  <c r="E261" i="41"/>
  <c r="D261" i="41"/>
  <c r="C261" i="41"/>
  <c r="E260" i="41"/>
  <c r="C260" i="41"/>
  <c r="G259" i="41"/>
  <c r="F259" i="41"/>
  <c r="G258" i="41"/>
  <c r="F258" i="41"/>
  <c r="D258" i="41"/>
  <c r="C258" i="41"/>
  <c r="G257" i="41"/>
  <c r="F257" i="41"/>
  <c r="E256" i="41"/>
  <c r="F256" i="41" s="1"/>
  <c r="D256" i="41"/>
  <c r="G256" i="41" s="1"/>
  <c r="C256" i="41"/>
  <c r="G255" i="41"/>
  <c r="F255" i="41"/>
  <c r="G254" i="41"/>
  <c r="E254" i="41"/>
  <c r="E251" i="41" s="1"/>
  <c r="D254" i="41"/>
  <c r="C254" i="41"/>
  <c r="F254" i="41" s="1"/>
  <c r="G253" i="41"/>
  <c r="F253" i="41"/>
  <c r="F252" i="41"/>
  <c r="E252" i="41"/>
  <c r="D252" i="41"/>
  <c r="G252" i="41" s="1"/>
  <c r="C252" i="41"/>
  <c r="C251" i="41"/>
  <c r="G250" i="41"/>
  <c r="F250" i="41"/>
  <c r="G249" i="41"/>
  <c r="F249" i="41"/>
  <c r="F248" i="41"/>
  <c r="E248" i="41"/>
  <c r="D248" i="41"/>
  <c r="C248" i="41"/>
  <c r="G247" i="41"/>
  <c r="F247" i="41"/>
  <c r="E246" i="41"/>
  <c r="G246" i="41" s="1"/>
  <c r="D246" i="41"/>
  <c r="C246" i="41"/>
  <c r="F246" i="41" s="1"/>
  <c r="G245" i="41"/>
  <c r="F245" i="41"/>
  <c r="F244" i="41"/>
  <c r="E244" i="41"/>
  <c r="D244" i="41"/>
  <c r="C244" i="41"/>
  <c r="G243" i="41"/>
  <c r="F243" i="41"/>
  <c r="E242" i="41"/>
  <c r="G242" i="41" s="1"/>
  <c r="D242" i="41"/>
  <c r="C242" i="41"/>
  <c r="F242" i="41" s="1"/>
  <c r="G241" i="41"/>
  <c r="F241" i="41"/>
  <c r="E240" i="41"/>
  <c r="F240" i="41" s="1"/>
  <c r="D240" i="41"/>
  <c r="C240" i="41"/>
  <c r="G239" i="41"/>
  <c r="F239" i="41"/>
  <c r="G238" i="41"/>
  <c r="E238" i="41"/>
  <c r="D238" i="41"/>
  <c r="C238" i="41"/>
  <c r="F238" i="41" s="1"/>
  <c r="G237" i="41"/>
  <c r="F237" i="41"/>
  <c r="E236" i="41"/>
  <c r="F236" i="41" s="1"/>
  <c r="D236" i="41"/>
  <c r="C236" i="41"/>
  <c r="G235" i="41"/>
  <c r="F235" i="41"/>
  <c r="E234" i="41"/>
  <c r="G234" i="41" s="1"/>
  <c r="D234" i="41"/>
  <c r="C234" i="41"/>
  <c r="F234" i="41" s="1"/>
  <c r="G233" i="41"/>
  <c r="F233" i="41"/>
  <c r="E232" i="41"/>
  <c r="F232" i="41" s="1"/>
  <c r="D232" i="41"/>
  <c r="G232" i="41" s="1"/>
  <c r="C232" i="41"/>
  <c r="G231" i="41"/>
  <c r="F231" i="41"/>
  <c r="G230" i="41"/>
  <c r="E230" i="41"/>
  <c r="D230" i="41"/>
  <c r="C230" i="41"/>
  <c r="F230" i="41" s="1"/>
  <c r="G229" i="41"/>
  <c r="F229" i="41"/>
  <c r="G228" i="41"/>
  <c r="F228" i="41"/>
  <c r="D228" i="41"/>
  <c r="C228" i="41"/>
  <c r="G227" i="41"/>
  <c r="F227" i="41"/>
  <c r="F226" i="41"/>
  <c r="E226" i="41"/>
  <c r="D226" i="41"/>
  <c r="C226" i="41"/>
  <c r="G225" i="41"/>
  <c r="F225" i="41"/>
  <c r="E224" i="41"/>
  <c r="G224" i="41" s="1"/>
  <c r="D224" i="41"/>
  <c r="C224" i="41"/>
  <c r="G223" i="41"/>
  <c r="F223" i="41"/>
  <c r="E222" i="41"/>
  <c r="F222" i="41" s="1"/>
  <c r="D222" i="41"/>
  <c r="C222" i="41"/>
  <c r="G221" i="41"/>
  <c r="F221" i="41"/>
  <c r="E220" i="41"/>
  <c r="G220" i="41" s="1"/>
  <c r="D220" i="41"/>
  <c r="C220" i="41"/>
  <c r="G219" i="41"/>
  <c r="F219" i="41"/>
  <c r="F218" i="41"/>
  <c r="D218" i="41"/>
  <c r="G218" i="41" s="1"/>
  <c r="C218" i="41"/>
  <c r="G217" i="41"/>
  <c r="F217" i="41"/>
  <c r="E216" i="41"/>
  <c r="F216" i="41" s="1"/>
  <c r="D216" i="41"/>
  <c r="C216" i="41"/>
  <c r="G215" i="41"/>
  <c r="F215" i="41"/>
  <c r="E214" i="41"/>
  <c r="D214" i="41"/>
  <c r="C214" i="41"/>
  <c r="D213" i="41"/>
  <c r="G212" i="41"/>
  <c r="F212" i="41"/>
  <c r="E211" i="41"/>
  <c r="G211" i="41" s="1"/>
  <c r="D211" i="41"/>
  <c r="C211" i="41"/>
  <c r="G210" i="41"/>
  <c r="F210" i="41"/>
  <c r="G209" i="41"/>
  <c r="F209" i="41"/>
  <c r="G208" i="41"/>
  <c r="F208" i="41"/>
  <c r="G207" i="41"/>
  <c r="F207" i="41"/>
  <c r="G206" i="41"/>
  <c r="F206" i="41"/>
  <c r="F205" i="41"/>
  <c r="E205" i="41"/>
  <c r="D205" i="41"/>
  <c r="C205" i="41"/>
  <c r="G204" i="41"/>
  <c r="F204" i="41"/>
  <c r="E203" i="41"/>
  <c r="G203" i="41" s="1"/>
  <c r="D203" i="41"/>
  <c r="C203" i="41"/>
  <c r="G202" i="41"/>
  <c r="F202" i="41"/>
  <c r="G201" i="41"/>
  <c r="D201" i="41"/>
  <c r="C201" i="41"/>
  <c r="F201" i="41" s="1"/>
  <c r="G200" i="41"/>
  <c r="F200" i="41"/>
  <c r="F199" i="41"/>
  <c r="E199" i="41"/>
  <c r="D199" i="41"/>
  <c r="C199" i="41"/>
  <c r="G198" i="41"/>
  <c r="F198" i="41"/>
  <c r="E197" i="41"/>
  <c r="G197" i="41" s="1"/>
  <c r="D197" i="41"/>
  <c r="C197" i="41"/>
  <c r="F197" i="41" s="1"/>
  <c r="G196" i="41"/>
  <c r="F196" i="41"/>
  <c r="G195" i="41"/>
  <c r="F195" i="41"/>
  <c r="D195" i="41"/>
  <c r="C195" i="41"/>
  <c r="G194" i="41"/>
  <c r="F194" i="41"/>
  <c r="G193" i="41"/>
  <c r="F193" i="41"/>
  <c r="G192" i="41"/>
  <c r="F192" i="41"/>
  <c r="G191" i="41"/>
  <c r="F191" i="41"/>
  <c r="E190" i="41"/>
  <c r="F190" i="41" s="1"/>
  <c r="D190" i="41"/>
  <c r="C190" i="41"/>
  <c r="G189" i="41"/>
  <c r="F189" i="41"/>
  <c r="E188" i="41"/>
  <c r="G188" i="41" s="1"/>
  <c r="D188" i="41"/>
  <c r="C188" i="41"/>
  <c r="F188" i="41" s="1"/>
  <c r="G187" i="41"/>
  <c r="F187" i="41"/>
  <c r="G186" i="41"/>
  <c r="F186" i="41"/>
  <c r="G185" i="41"/>
  <c r="D185" i="41"/>
  <c r="C185" i="41"/>
  <c r="F185" i="41" s="1"/>
  <c r="G184" i="41"/>
  <c r="F184" i="41"/>
  <c r="G183" i="41"/>
  <c r="F183" i="41"/>
  <c r="E182" i="41"/>
  <c r="F182" i="41" s="1"/>
  <c r="D182" i="41"/>
  <c r="C182" i="41"/>
  <c r="G181" i="41"/>
  <c r="F181" i="41"/>
  <c r="E180" i="41"/>
  <c r="D180" i="41"/>
  <c r="C180" i="41"/>
  <c r="D179" i="41"/>
  <c r="G176" i="41"/>
  <c r="F176" i="41"/>
  <c r="E175" i="41"/>
  <c r="E172" i="41" s="1"/>
  <c r="D175" i="41"/>
  <c r="C175" i="41"/>
  <c r="G174" i="41"/>
  <c r="F174" i="41"/>
  <c r="F173" i="41"/>
  <c r="E173" i="41"/>
  <c r="D173" i="41"/>
  <c r="C173" i="41"/>
  <c r="C172" i="41"/>
  <c r="G171" i="41"/>
  <c r="F171" i="41"/>
  <c r="F170" i="41"/>
  <c r="E170" i="41"/>
  <c r="D170" i="41"/>
  <c r="G170" i="41" s="1"/>
  <c r="C170" i="41"/>
  <c r="G169" i="41"/>
  <c r="F169" i="41"/>
  <c r="E168" i="41"/>
  <c r="G168" i="41" s="1"/>
  <c r="D168" i="41"/>
  <c r="C168" i="41"/>
  <c r="G167" i="41"/>
  <c r="F167" i="41"/>
  <c r="F166" i="41"/>
  <c r="E166" i="41"/>
  <c r="D166" i="41"/>
  <c r="C166" i="41"/>
  <c r="G165" i="41"/>
  <c r="F165" i="41"/>
  <c r="E164" i="41"/>
  <c r="G164" i="41" s="1"/>
  <c r="D164" i="41"/>
  <c r="C164" i="41"/>
  <c r="F164" i="41" s="1"/>
  <c r="G163" i="41"/>
  <c r="F163" i="41"/>
  <c r="G162" i="41"/>
  <c r="F162" i="41"/>
  <c r="F161" i="41"/>
  <c r="E161" i="41"/>
  <c r="D161" i="41"/>
  <c r="C161" i="41"/>
  <c r="E160" i="41"/>
  <c r="C160" i="41"/>
  <c r="G159" i="41"/>
  <c r="F159" i="41"/>
  <c r="G158" i="41"/>
  <c r="F158" i="41"/>
  <c r="G157" i="41"/>
  <c r="F157" i="41"/>
  <c r="F156" i="41"/>
  <c r="E156" i="41"/>
  <c r="D156" i="41"/>
  <c r="G156" i="41" s="1"/>
  <c r="C156" i="41"/>
  <c r="G155" i="41"/>
  <c r="F155" i="41"/>
  <c r="E154" i="41"/>
  <c r="E151" i="41" s="1"/>
  <c r="D154" i="41"/>
  <c r="C154" i="41"/>
  <c r="G153" i="41"/>
  <c r="F153" i="41"/>
  <c r="F152" i="41"/>
  <c r="E152" i="41"/>
  <c r="D152" i="41"/>
  <c r="C152" i="41"/>
  <c r="C151" i="41"/>
  <c r="G150" i="41"/>
  <c r="F150" i="41"/>
  <c r="F149" i="41"/>
  <c r="E149" i="41"/>
  <c r="D149" i="41"/>
  <c r="C149" i="41"/>
  <c r="E148" i="41"/>
  <c r="C148" i="41"/>
  <c r="G147" i="41"/>
  <c r="F147" i="41"/>
  <c r="F146" i="41"/>
  <c r="E146" i="41"/>
  <c r="D146" i="41"/>
  <c r="C146" i="41"/>
  <c r="E145" i="41"/>
  <c r="C145" i="41"/>
  <c r="G144" i="41"/>
  <c r="F144" i="41"/>
  <c r="F143" i="41"/>
  <c r="E143" i="41"/>
  <c r="D143" i="41"/>
  <c r="C143" i="41"/>
  <c r="E142" i="41"/>
  <c r="C142" i="41"/>
  <c r="G141" i="41"/>
  <c r="F141" i="41"/>
  <c r="F140" i="41"/>
  <c r="E140" i="41"/>
  <c r="D140" i="41"/>
  <c r="G140" i="41" s="1"/>
  <c r="C140" i="41"/>
  <c r="G139" i="41"/>
  <c r="F139" i="41"/>
  <c r="E138" i="41"/>
  <c r="E137" i="41" s="1"/>
  <c r="D138" i="41"/>
  <c r="C138" i="41"/>
  <c r="G136" i="41"/>
  <c r="F136" i="41"/>
  <c r="G135" i="41"/>
  <c r="E135" i="41"/>
  <c r="D135" i="41"/>
  <c r="C135" i="41"/>
  <c r="G134" i="41"/>
  <c r="F134" i="41"/>
  <c r="E133" i="41"/>
  <c r="F133" i="41" s="1"/>
  <c r="D133" i="41"/>
  <c r="C133" i="41"/>
  <c r="G132" i="41"/>
  <c r="F132" i="41"/>
  <c r="G131" i="41"/>
  <c r="E131" i="41"/>
  <c r="D131" i="41"/>
  <c r="C131" i="41"/>
  <c r="F131" i="41" s="1"/>
  <c r="G130" i="41"/>
  <c r="F130" i="41"/>
  <c r="G129" i="41"/>
  <c r="F129" i="41"/>
  <c r="G126" i="41"/>
  <c r="F126" i="41"/>
  <c r="G125" i="41"/>
  <c r="F125" i="41"/>
  <c r="G124" i="41"/>
  <c r="F124" i="41"/>
  <c r="E123" i="41"/>
  <c r="F123" i="41" s="1"/>
  <c r="D123" i="41"/>
  <c r="C123" i="41"/>
  <c r="C122" i="41"/>
  <c r="G121" i="41"/>
  <c r="F121" i="41"/>
  <c r="E120" i="41"/>
  <c r="F120" i="41" s="1"/>
  <c r="D120" i="41"/>
  <c r="C120" i="41"/>
  <c r="G119" i="41"/>
  <c r="F119" i="41"/>
  <c r="E118" i="41"/>
  <c r="G118" i="41" s="1"/>
  <c r="D118" i="41"/>
  <c r="C118" i="41"/>
  <c r="G117" i="41"/>
  <c r="F117" i="41"/>
  <c r="G116" i="41"/>
  <c r="F116" i="41"/>
  <c r="F115" i="41"/>
  <c r="E115" i="41"/>
  <c r="D115" i="41"/>
  <c r="C115" i="41"/>
  <c r="E114" i="41"/>
  <c r="C114" i="41"/>
  <c r="G113" i="41"/>
  <c r="F113" i="41"/>
  <c r="G112" i="41"/>
  <c r="F112" i="41"/>
  <c r="G111" i="41"/>
  <c r="F111" i="41"/>
  <c r="G110" i="41"/>
  <c r="F110" i="41"/>
  <c r="G109" i="41"/>
  <c r="F109" i="41"/>
  <c r="G108" i="41"/>
  <c r="F108" i="41"/>
  <c r="E107" i="41"/>
  <c r="F107" i="41" s="1"/>
  <c r="D107" i="41"/>
  <c r="C107" i="41"/>
  <c r="G105" i="41"/>
  <c r="F105" i="41"/>
  <c r="F104" i="41"/>
  <c r="E104" i="41"/>
  <c r="D104" i="41"/>
  <c r="C104" i="41"/>
  <c r="E103" i="41"/>
  <c r="C103" i="41"/>
  <c r="G102" i="41"/>
  <c r="F102" i="41"/>
  <c r="F101" i="41"/>
  <c r="E101" i="41"/>
  <c r="D101" i="41"/>
  <c r="C101" i="41"/>
  <c r="G100" i="41"/>
  <c r="F100" i="41"/>
  <c r="G99" i="41"/>
  <c r="F99" i="41"/>
  <c r="G98" i="41"/>
  <c r="F98" i="41"/>
  <c r="G97" i="41"/>
  <c r="F97" i="41"/>
  <c r="G96" i="41"/>
  <c r="F96" i="41"/>
  <c r="E95" i="41"/>
  <c r="G95" i="41" s="1"/>
  <c r="D95" i="41"/>
  <c r="C95" i="41"/>
  <c r="F95" i="41" s="1"/>
  <c r="G94" i="41"/>
  <c r="F94" i="41"/>
  <c r="G93" i="41"/>
  <c r="F93" i="41"/>
  <c r="G92" i="41"/>
  <c r="F92" i="41"/>
  <c r="G91" i="41"/>
  <c r="F91" i="41"/>
  <c r="E91" i="41"/>
  <c r="G90" i="41"/>
  <c r="F90" i="41"/>
  <c r="G89" i="41"/>
  <c r="F89" i="41"/>
  <c r="G88" i="41"/>
  <c r="F88" i="41"/>
  <c r="G87" i="41"/>
  <c r="F87" i="41"/>
  <c r="G86" i="41"/>
  <c r="F86" i="41"/>
  <c r="G85" i="41"/>
  <c r="E85" i="41"/>
  <c r="D85" i="41"/>
  <c r="C85" i="41"/>
  <c r="D84" i="41"/>
  <c r="G83" i="41"/>
  <c r="F83" i="41"/>
  <c r="E82" i="41"/>
  <c r="G82" i="41" s="1"/>
  <c r="D82" i="41"/>
  <c r="C82" i="41"/>
  <c r="G81" i="41"/>
  <c r="F81" i="41"/>
  <c r="F80" i="41"/>
  <c r="E80" i="41"/>
  <c r="D80" i="41"/>
  <c r="G80" i="41" s="1"/>
  <c r="C80" i="41"/>
  <c r="G79" i="41"/>
  <c r="F79" i="41"/>
  <c r="E78" i="41"/>
  <c r="G78" i="41" s="1"/>
  <c r="D78" i="41"/>
  <c r="C78" i="41"/>
  <c r="G75" i="41"/>
  <c r="F75" i="41"/>
  <c r="F74" i="41"/>
  <c r="E74" i="41"/>
  <c r="D74" i="41"/>
  <c r="G74" i="41" s="1"/>
  <c r="C74" i="41"/>
  <c r="G73" i="41"/>
  <c r="F73" i="41"/>
  <c r="G72" i="41"/>
  <c r="E72" i="41"/>
  <c r="E69" i="41" s="1"/>
  <c r="D72" i="41"/>
  <c r="C72" i="41"/>
  <c r="F72" i="41" s="1"/>
  <c r="G71" i="41"/>
  <c r="F71" i="41"/>
  <c r="F70" i="41"/>
  <c r="E70" i="41"/>
  <c r="D70" i="41"/>
  <c r="C70" i="41"/>
  <c r="G68" i="41"/>
  <c r="F68" i="41"/>
  <c r="G67" i="41"/>
  <c r="F67" i="41"/>
  <c r="G66" i="41"/>
  <c r="F66" i="41"/>
  <c r="G65" i="41"/>
  <c r="F65" i="41"/>
  <c r="G64" i="41"/>
  <c r="F64" i="41"/>
  <c r="G63" i="41"/>
  <c r="F63" i="41"/>
  <c r="E62" i="41"/>
  <c r="F62" i="41" s="1"/>
  <c r="D62" i="41"/>
  <c r="G62" i="41" s="1"/>
  <c r="C62" i="41"/>
  <c r="G61" i="41"/>
  <c r="F61" i="41"/>
  <c r="G60" i="41"/>
  <c r="E60" i="41"/>
  <c r="D60" i="41"/>
  <c r="C60" i="41"/>
  <c r="F60" i="41" s="1"/>
  <c r="G59" i="41"/>
  <c r="F59" i="41"/>
  <c r="E58" i="41"/>
  <c r="E47" i="41" s="1"/>
  <c r="E43" i="41" s="1"/>
  <c r="D58" i="41"/>
  <c r="G58" i="41" s="1"/>
  <c r="C58" i="41"/>
  <c r="G57" i="41"/>
  <c r="F57" i="41"/>
  <c r="G56" i="41"/>
  <c r="F56" i="41"/>
  <c r="E55" i="41"/>
  <c r="G55" i="41" s="1"/>
  <c r="D55" i="41"/>
  <c r="C55" i="41"/>
  <c r="G54" i="41"/>
  <c r="F54" i="41"/>
  <c r="G53" i="41"/>
  <c r="F53" i="41"/>
  <c r="G52" i="41"/>
  <c r="F52" i="41"/>
  <c r="G51" i="41"/>
  <c r="F51" i="41"/>
  <c r="F50" i="41"/>
  <c r="E50" i="41"/>
  <c r="D50" i="41"/>
  <c r="C50" i="41"/>
  <c r="G49" i="41"/>
  <c r="F49" i="41"/>
  <c r="G48" i="41"/>
  <c r="F48" i="41"/>
  <c r="C47" i="41"/>
  <c r="G46" i="41"/>
  <c r="F46" i="41"/>
  <c r="G45" i="41"/>
  <c r="F45" i="41"/>
  <c r="G44" i="41"/>
  <c r="F44" i="41"/>
  <c r="E44" i="41"/>
  <c r="G42" i="41"/>
  <c r="F42" i="41"/>
  <c r="G41" i="41"/>
  <c r="F41" i="41"/>
  <c r="E40" i="41"/>
  <c r="E36" i="41" s="1"/>
  <c r="D40" i="41"/>
  <c r="C40" i="41"/>
  <c r="G39" i="41"/>
  <c r="F39" i="41"/>
  <c r="G38" i="41"/>
  <c r="F38" i="41"/>
  <c r="E37" i="41"/>
  <c r="D37" i="41"/>
  <c r="G37" i="41" s="1"/>
  <c r="C37" i="41"/>
  <c r="D36" i="41"/>
  <c r="G35" i="41"/>
  <c r="F35" i="41"/>
  <c r="G34" i="41"/>
  <c r="F34" i="41"/>
  <c r="G33" i="41"/>
  <c r="F33" i="41"/>
  <c r="E32" i="41"/>
  <c r="D32" i="41"/>
  <c r="C32" i="41"/>
  <c r="G31" i="41"/>
  <c r="F31" i="41"/>
  <c r="G30" i="41"/>
  <c r="F30" i="41"/>
  <c r="E29" i="41"/>
  <c r="F29" i="41" s="1"/>
  <c r="D29" i="41"/>
  <c r="C29" i="41"/>
  <c r="C28" i="41"/>
  <c r="G27" i="41"/>
  <c r="F27" i="41"/>
  <c r="G26" i="41"/>
  <c r="F26" i="41"/>
  <c r="G25" i="41"/>
  <c r="F25" i="41"/>
  <c r="G24" i="41"/>
  <c r="F24" i="41"/>
  <c r="G23" i="41"/>
  <c r="F23" i="41"/>
  <c r="G22" i="41"/>
  <c r="F22" i="41"/>
  <c r="E21" i="41"/>
  <c r="G21" i="41" s="1"/>
  <c r="D21" i="41"/>
  <c r="D19" i="41" s="1"/>
  <c r="C21" i="41"/>
  <c r="G20" i="41"/>
  <c r="F20" i="41"/>
  <c r="E19" i="41"/>
  <c r="E18" i="41" s="1"/>
  <c r="C19" i="41"/>
  <c r="D18" i="41"/>
  <c r="G17" i="41"/>
  <c r="F17" i="41"/>
  <c r="G16" i="41"/>
  <c r="F16" i="41"/>
  <c r="G15" i="41"/>
  <c r="F15" i="41"/>
  <c r="G14" i="41"/>
  <c r="F14" i="41"/>
  <c r="G13" i="41"/>
  <c r="F13" i="41"/>
  <c r="E12" i="41"/>
  <c r="G12" i="41" s="1"/>
  <c r="D12" i="41"/>
  <c r="C12" i="41"/>
  <c r="G11" i="41"/>
  <c r="F11" i="41"/>
  <c r="G10" i="41"/>
  <c r="F10" i="41"/>
  <c r="E9" i="41"/>
  <c r="G9" i="41" s="1"/>
  <c r="D9" i="41"/>
  <c r="D8" i="41" s="1"/>
  <c r="C9" i="41"/>
  <c r="E106" i="41" l="1"/>
  <c r="E122" i="41"/>
  <c r="G138" i="41"/>
  <c r="G154" i="41"/>
  <c r="G175" i="41"/>
  <c r="F251" i="41"/>
  <c r="E8" i="41"/>
  <c r="E7" i="41" s="1"/>
  <c r="F12" i="41"/>
  <c r="G18" i="41"/>
  <c r="F21" i="41"/>
  <c r="G32" i="41"/>
  <c r="G36" i="41"/>
  <c r="G40" i="41"/>
  <c r="F47" i="41"/>
  <c r="F58" i="41"/>
  <c r="F82" i="41"/>
  <c r="G101" i="41"/>
  <c r="F142" i="41"/>
  <c r="F145" i="41"/>
  <c r="F151" i="41"/>
  <c r="F154" i="41"/>
  <c r="F160" i="41"/>
  <c r="G166" i="41"/>
  <c r="F172" i="41"/>
  <c r="F175" i="41"/>
  <c r="G199" i="41"/>
  <c r="G205" i="41"/>
  <c r="G226" i="41"/>
  <c r="G244" i="41"/>
  <c r="G248" i="41"/>
  <c r="G261" i="41"/>
  <c r="E263" i="41"/>
  <c r="G213" i="41"/>
  <c r="E28" i="41"/>
  <c r="F28" i="41" s="1"/>
  <c r="F9" i="41"/>
  <c r="F19" i="41"/>
  <c r="F40" i="41"/>
  <c r="F103" i="41"/>
  <c r="F114" i="41"/>
  <c r="G120" i="41"/>
  <c r="G133" i="41"/>
  <c r="F168" i="41"/>
  <c r="E179" i="41"/>
  <c r="E178" i="41" s="1"/>
  <c r="G182" i="41"/>
  <c r="G190" i="41"/>
  <c r="E213" i="41"/>
  <c r="G216" i="41"/>
  <c r="G222" i="41"/>
  <c r="G236" i="41"/>
  <c r="G240" i="41"/>
  <c r="F260" i="41"/>
  <c r="E6" i="41"/>
  <c r="D7" i="41"/>
  <c r="G29" i="41"/>
  <c r="D28" i="41"/>
  <c r="G28" i="41" s="1"/>
  <c r="F78" i="41"/>
  <c r="C77" i="41"/>
  <c r="G107" i="41"/>
  <c r="G143" i="41"/>
  <c r="G161" i="41"/>
  <c r="D160" i="41"/>
  <c r="G160" i="41" s="1"/>
  <c r="G146" i="41"/>
  <c r="D145" i="41"/>
  <c r="G145" i="41" s="1"/>
  <c r="F180" i="41"/>
  <c r="C179" i="41"/>
  <c r="F203" i="41"/>
  <c r="F211" i="41"/>
  <c r="F214" i="41"/>
  <c r="C213" i="41"/>
  <c r="F213" i="41" s="1"/>
  <c r="C8" i="41"/>
  <c r="C18" i="41"/>
  <c r="F18" i="41" s="1"/>
  <c r="F37" i="41"/>
  <c r="C36" i="41"/>
  <c r="F36" i="41" s="1"/>
  <c r="G50" i="41"/>
  <c r="D47" i="41"/>
  <c r="G104" i="41"/>
  <c r="D103" i="41"/>
  <c r="G115" i="41"/>
  <c r="D114" i="41"/>
  <c r="G114" i="41" s="1"/>
  <c r="G152" i="41"/>
  <c r="D151" i="41"/>
  <c r="G151" i="41" s="1"/>
  <c r="G173" i="41"/>
  <c r="D172" i="41"/>
  <c r="G172" i="41" s="1"/>
  <c r="C43" i="41"/>
  <c r="F43" i="41" s="1"/>
  <c r="F85" i="41"/>
  <c r="C84" i="41"/>
  <c r="C106" i="41"/>
  <c r="F106" i="41" s="1"/>
  <c r="F135" i="41"/>
  <c r="C128" i="41"/>
  <c r="F138" i="41"/>
  <c r="C137" i="41"/>
  <c r="F137" i="41" s="1"/>
  <c r="G180" i="41"/>
  <c r="G214" i="41"/>
  <c r="G19" i="41"/>
  <c r="F32" i="41"/>
  <c r="F55" i="41"/>
  <c r="C69" i="41"/>
  <c r="F69" i="41" s="1"/>
  <c r="G70" i="41"/>
  <c r="D69" i="41"/>
  <c r="G69" i="41" s="1"/>
  <c r="E84" i="41"/>
  <c r="E77" i="41" s="1"/>
  <c r="F118" i="41"/>
  <c r="F122" i="41"/>
  <c r="G123" i="41"/>
  <c r="D122" i="41"/>
  <c r="G122" i="41" s="1"/>
  <c r="D128" i="41"/>
  <c r="E128" i="41"/>
  <c r="E127" i="41" s="1"/>
  <c r="D137" i="41"/>
  <c r="G137" i="41" s="1"/>
  <c r="F148" i="41"/>
  <c r="G149" i="41"/>
  <c r="D148" i="41"/>
  <c r="G148" i="41" s="1"/>
  <c r="F220" i="41"/>
  <c r="F224" i="41"/>
  <c r="D251" i="41"/>
  <c r="G251" i="41" s="1"/>
  <c r="D260" i="41"/>
  <c r="G260" i="41" s="1"/>
  <c r="D263" i="41"/>
  <c r="G263" i="41" s="1"/>
  <c r="C264" i="41"/>
  <c r="C269" i="41"/>
  <c r="F269" i="41" s="1"/>
  <c r="C272" i="41"/>
  <c r="F272" i="41" s="1"/>
  <c r="F31" i="29"/>
  <c r="G84" i="41" l="1"/>
  <c r="E177" i="41"/>
  <c r="G179" i="41"/>
  <c r="G8" i="41"/>
  <c r="G7" i="41"/>
  <c r="D43" i="41"/>
  <c r="G43" i="41" s="1"/>
  <c r="G47" i="41"/>
  <c r="D142" i="41"/>
  <c r="G142" i="41" s="1"/>
  <c r="F264" i="41"/>
  <c r="C263" i="41"/>
  <c r="F263" i="41" s="1"/>
  <c r="F84" i="41"/>
  <c r="F8" i="41"/>
  <c r="C7" i="41"/>
  <c r="E76" i="41"/>
  <c r="G128" i="41"/>
  <c r="D127" i="41"/>
  <c r="G127" i="41" s="1"/>
  <c r="F77" i="41"/>
  <c r="F128" i="41"/>
  <c r="C127" i="41"/>
  <c r="F127" i="41" s="1"/>
  <c r="D77" i="41"/>
  <c r="G103" i="41"/>
  <c r="F179" i="41"/>
  <c r="C178" i="41"/>
  <c r="D106" i="41"/>
  <c r="G106" i="41" s="1"/>
  <c r="D178" i="41"/>
  <c r="E5" i="41"/>
  <c r="E283" i="41" s="1"/>
  <c r="G31" i="29"/>
  <c r="G77" i="41" l="1"/>
  <c r="D76" i="41"/>
  <c r="G76" i="41" s="1"/>
  <c r="C76" i="41"/>
  <c r="F76" i="41" s="1"/>
  <c r="F7" i="41"/>
  <c r="C6" i="41"/>
  <c r="D6" i="41"/>
  <c r="G178" i="41"/>
  <c r="D177" i="41"/>
  <c r="F178" i="41"/>
  <c r="C177" i="41"/>
  <c r="C63" i="40"/>
  <c r="C62" i="40" s="1"/>
  <c r="D63" i="40"/>
  <c r="D62" i="40" s="1"/>
  <c r="C53" i="40"/>
  <c r="C52" i="40" s="1"/>
  <c r="D53" i="40"/>
  <c r="D52" i="40" s="1"/>
  <c r="F177" i="41" l="1"/>
  <c r="G177" i="41"/>
  <c r="D283" i="41"/>
  <c r="G283" i="41" s="1"/>
  <c r="D5" i="41"/>
  <c r="G5" i="41" s="1"/>
  <c r="G6" i="41"/>
  <c r="F6" i="41"/>
  <c r="C5" i="41"/>
  <c r="F5" i="41" s="1"/>
  <c r="F36" i="29"/>
  <c r="G36" i="29"/>
  <c r="C283" i="41" l="1"/>
  <c r="F283" i="41" s="1"/>
  <c r="F45" i="29"/>
  <c r="G45" i="29"/>
  <c r="C44" i="40" l="1"/>
  <c r="D44" i="40"/>
  <c r="C14" i="40" l="1"/>
  <c r="C12" i="40"/>
  <c r="C18" i="40"/>
  <c r="C20" i="40"/>
  <c r="C24" i="40"/>
  <c r="C28" i="40"/>
  <c r="C32" i="40"/>
  <c r="C34" i="40"/>
  <c r="C37" i="40"/>
  <c r="C36" i="40" s="1"/>
  <c r="C50" i="40"/>
  <c r="C60" i="40"/>
  <c r="E60" i="40"/>
  <c r="D60" i="40"/>
  <c r="E50" i="40"/>
  <c r="D50" i="40"/>
  <c r="E28" i="40"/>
  <c r="D28" i="40"/>
  <c r="E37" i="40"/>
  <c r="D37" i="40"/>
  <c r="E34" i="40"/>
  <c r="D34" i="40"/>
  <c r="E32" i="40"/>
  <c r="D32" i="40"/>
  <c r="E24" i="40"/>
  <c r="D24" i="40"/>
  <c r="E20" i="40"/>
  <c r="D20" i="40"/>
  <c r="E18" i="40"/>
  <c r="D18" i="40"/>
  <c r="E14" i="40"/>
  <c r="D14" i="40"/>
  <c r="E12" i="40"/>
  <c r="D12" i="40"/>
  <c r="C31" i="40" l="1"/>
  <c r="C30" i="40" s="1"/>
  <c r="C59" i="40"/>
  <c r="C57" i="40"/>
  <c r="C56" i="40" s="1"/>
  <c r="C49" i="40"/>
  <c r="C47" i="40"/>
  <c r="C46" i="40" s="1"/>
  <c r="C40" i="40"/>
  <c r="C39" i="40" s="1"/>
  <c r="C27" i="40"/>
  <c r="C26" i="40" s="1"/>
  <c r="C23" i="40"/>
  <c r="C9" i="40"/>
  <c r="C7" i="40"/>
  <c r="G5" i="29"/>
  <c r="G6" i="29"/>
  <c r="G7" i="29"/>
  <c r="G8" i="29"/>
  <c r="G9" i="29"/>
  <c r="G10" i="29"/>
  <c r="G11" i="29"/>
  <c r="G12" i="29"/>
  <c r="G13" i="29"/>
  <c r="G15" i="29"/>
  <c r="G17" i="29"/>
  <c r="G18" i="29"/>
  <c r="G19" i="29"/>
  <c r="G20" i="29"/>
  <c r="G21" i="29"/>
  <c r="G23" i="29"/>
  <c r="G24" i="29"/>
  <c r="G25" i="29"/>
  <c r="G26" i="29"/>
  <c r="G27" i="29"/>
  <c r="G28" i="29"/>
  <c r="G29" i="29"/>
  <c r="G30" i="29"/>
  <c r="G32" i="29"/>
  <c r="G34" i="29"/>
  <c r="G35" i="29"/>
  <c r="G37" i="29"/>
  <c r="G39" i="29"/>
  <c r="G40" i="29"/>
  <c r="G41" i="29"/>
  <c r="G43" i="29"/>
  <c r="G44" i="29"/>
  <c r="G46" i="29"/>
  <c r="G47" i="29"/>
  <c r="G48" i="29"/>
  <c r="G49" i="29"/>
  <c r="G50" i="29"/>
  <c r="G51" i="29"/>
  <c r="G53" i="29"/>
  <c r="G54" i="29"/>
  <c r="G55" i="29"/>
  <c r="G57" i="29"/>
  <c r="G58" i="29"/>
  <c r="G59" i="29"/>
  <c r="G60" i="29"/>
  <c r="G61" i="29"/>
  <c r="G62" i="29"/>
  <c r="G64" i="29"/>
  <c r="G66" i="29"/>
  <c r="G67" i="29"/>
  <c r="G68" i="29"/>
  <c r="G69" i="29"/>
  <c r="G71" i="29"/>
  <c r="G73" i="29"/>
  <c r="G74" i="29"/>
  <c r="G75" i="29"/>
  <c r="G76" i="29"/>
  <c r="G78" i="29"/>
  <c r="G79" i="29"/>
  <c r="G80" i="29"/>
  <c r="G82" i="29"/>
  <c r="G84" i="29"/>
  <c r="G85" i="29"/>
  <c r="G86" i="29"/>
  <c r="F5" i="29"/>
  <c r="F6" i="29"/>
  <c r="F7" i="29"/>
  <c r="F8" i="29"/>
  <c r="F9" i="29"/>
  <c r="F10" i="29"/>
  <c r="F11" i="29"/>
  <c r="F12" i="29"/>
  <c r="F13" i="29"/>
  <c r="F15" i="29"/>
  <c r="F17" i="29"/>
  <c r="F18" i="29"/>
  <c r="F19" i="29"/>
  <c r="F21" i="29"/>
  <c r="F23" i="29"/>
  <c r="F24" i="29"/>
  <c r="F25" i="29"/>
  <c r="F26" i="29"/>
  <c r="F27" i="29"/>
  <c r="F28" i="29"/>
  <c r="F29" i="29"/>
  <c r="F30" i="29"/>
  <c r="F32" i="29"/>
  <c r="F34" i="29"/>
  <c r="F35" i="29"/>
  <c r="F37" i="29"/>
  <c r="F39" i="29"/>
  <c r="F40" i="29"/>
  <c r="F41" i="29"/>
  <c r="F43" i="29"/>
  <c r="F44" i="29"/>
  <c r="F46" i="29"/>
  <c r="F47" i="29"/>
  <c r="F48" i="29"/>
  <c r="F49" i="29"/>
  <c r="F50" i="29"/>
  <c r="F51" i="29"/>
  <c r="F53" i="29"/>
  <c r="F54" i="29"/>
  <c r="F55" i="29"/>
  <c r="F57" i="29"/>
  <c r="F58" i="29"/>
  <c r="F59" i="29"/>
  <c r="F61" i="29"/>
  <c r="F62" i="29"/>
  <c r="F64" i="29"/>
  <c r="F66" i="29"/>
  <c r="F67" i="29"/>
  <c r="F68" i="29"/>
  <c r="F69" i="29"/>
  <c r="F71" i="29"/>
  <c r="F73" i="29"/>
  <c r="F74" i="29"/>
  <c r="F75" i="29"/>
  <c r="F76" i="29"/>
  <c r="F78" i="29"/>
  <c r="F79" i="29"/>
  <c r="F80" i="29"/>
  <c r="F82" i="29"/>
  <c r="F84" i="29"/>
  <c r="F85" i="29"/>
  <c r="F86" i="29"/>
  <c r="C83" i="29"/>
  <c r="C81" i="29"/>
  <c r="C77" i="29"/>
  <c r="C72" i="29"/>
  <c r="C65" i="29"/>
  <c r="C56" i="29"/>
  <c r="C52" i="29"/>
  <c r="C42" i="29"/>
  <c r="C38" i="29"/>
  <c r="C33" i="29"/>
  <c r="C22" i="29"/>
  <c r="C16" i="29"/>
  <c r="C14" i="29"/>
  <c r="C4" i="29"/>
  <c r="C87" i="29" l="1"/>
  <c r="C6" i="40"/>
  <c r="C17" i="40"/>
  <c r="C16" i="40" s="1"/>
  <c r="C55" i="40"/>
  <c r="C45" i="40"/>
  <c r="C11" i="40"/>
  <c r="C43" i="40" l="1"/>
  <c r="C42" i="40" s="1"/>
  <c r="C22" i="40"/>
  <c r="C5" i="40" s="1"/>
  <c r="C4" i="40" l="1"/>
  <c r="E16" i="29" l="1"/>
  <c r="D16" i="29"/>
  <c r="G16" i="29" l="1"/>
  <c r="F16" i="29"/>
  <c r="D57" i="40" l="1"/>
  <c r="D56" i="40" s="1"/>
  <c r="E57" i="40"/>
  <c r="E56" i="40" s="1"/>
  <c r="E40" i="40" l="1"/>
  <c r="E39" i="40" s="1"/>
  <c r="D40" i="40"/>
  <c r="D39" i="40" s="1"/>
  <c r="E14" i="29" l="1"/>
  <c r="F14" i="29" l="1"/>
  <c r="E7" i="40"/>
  <c r="D7" i="40"/>
  <c r="E53" i="40" l="1"/>
  <c r="E52" i="40" s="1"/>
  <c r="E22" i="29" l="1"/>
  <c r="D36" i="40"/>
  <c r="E36" i="40"/>
  <c r="F22" i="29" l="1"/>
  <c r="E63" i="40"/>
  <c r="E59" i="40"/>
  <c r="D59" i="40"/>
  <c r="E49" i="40"/>
  <c r="D49" i="40"/>
  <c r="E47" i="40"/>
  <c r="E46" i="40" s="1"/>
  <c r="D47" i="40"/>
  <c r="D46" i="40" s="1"/>
  <c r="E27" i="40"/>
  <c r="E26" i="40" s="1"/>
  <c r="D27" i="40"/>
  <c r="D26" i="40" s="1"/>
  <c r="E23" i="40"/>
  <c r="D23" i="40"/>
  <c r="E9" i="40"/>
  <c r="E6" i="40" s="1"/>
  <c r="D9" i="40"/>
  <c r="D6" i="40" s="1"/>
  <c r="E83" i="29"/>
  <c r="D83" i="29"/>
  <c r="E81" i="29"/>
  <c r="D81" i="29"/>
  <c r="E77" i="29"/>
  <c r="F77" i="29" s="1"/>
  <c r="D77" i="29"/>
  <c r="E72" i="29"/>
  <c r="D72" i="29"/>
  <c r="E65" i="29"/>
  <c r="D65" i="29"/>
  <c r="E56" i="29"/>
  <c r="D56" i="29"/>
  <c r="E52" i="29"/>
  <c r="F52" i="29" s="1"/>
  <c r="D52" i="29"/>
  <c r="E42" i="29"/>
  <c r="F42" i="29" s="1"/>
  <c r="D42" i="29"/>
  <c r="E38" i="29"/>
  <c r="D38" i="29"/>
  <c r="E33" i="29"/>
  <c r="F33" i="29" s="1"/>
  <c r="D33" i="29"/>
  <c r="D22" i="29"/>
  <c r="G22" i="29" s="1"/>
  <c r="D14" i="29"/>
  <c r="G14" i="29" s="1"/>
  <c r="E4" i="29"/>
  <c r="D4" i="29"/>
  <c r="F83" i="29" l="1"/>
  <c r="G83" i="29"/>
  <c r="F81" i="29"/>
  <c r="G81" i="29"/>
  <c r="G77" i="29"/>
  <c r="G52" i="29"/>
  <c r="G42" i="29"/>
  <c r="G33" i="29"/>
  <c r="G4" i="29"/>
  <c r="F4" i="29"/>
  <c r="G72" i="29"/>
  <c r="F72" i="29"/>
  <c r="G38" i="29"/>
  <c r="F38" i="29"/>
  <c r="G65" i="29"/>
  <c r="F65" i="29"/>
  <c r="F56" i="29"/>
  <c r="G56" i="29"/>
  <c r="E62" i="40"/>
  <c r="E44" i="40" s="1"/>
  <c r="E87" i="29"/>
  <c r="D31" i="40"/>
  <c r="E31" i="40"/>
  <c r="E45" i="40"/>
  <c r="D45" i="40"/>
  <c r="D87" i="29"/>
  <c r="D55" i="40"/>
  <c r="E55" i="40"/>
  <c r="D11" i="40"/>
  <c r="E11" i="40"/>
  <c r="D17" i="40"/>
  <c r="D16" i="40" s="1"/>
  <c r="E17" i="40"/>
  <c r="E16" i="40" s="1"/>
  <c r="G87" i="29" l="1"/>
  <c r="F87" i="29"/>
  <c r="E43" i="40"/>
  <c r="D30" i="40"/>
  <c r="D22" i="40" s="1"/>
  <c r="D5" i="40" s="1"/>
  <c r="E30" i="40"/>
  <c r="E22" i="40" s="1"/>
  <c r="E5" i="40" s="1"/>
  <c r="D43" i="40"/>
  <c r="D42" i="40" s="1"/>
  <c r="E42" i="40" l="1"/>
  <c r="D4" i="40"/>
  <c r="E4" i="40" l="1"/>
</calcChain>
</file>

<file path=xl/sharedStrings.xml><?xml version="1.0" encoding="utf-8"?>
<sst xmlns="http://schemas.openxmlformats.org/spreadsheetml/2006/main" count="875" uniqueCount="866">
  <si>
    <t xml:space="preserve"> Наименование показателя</t>
  </si>
  <si>
    <t>1300</t>
  </si>
  <si>
    <t>Расходы бюджета - ИТОГО</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</si>
  <si>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</si>
  <si>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</si>
  <si>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</si>
  <si>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</si>
  <si>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</si>
  <si>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Обеспечение деятельности финансовых, налоговых и таможенных органов и органов финансового (финансово-бюджетного) надзора</t>
  </si>
  <si>
    <t>Обеспечение проведения выборов и референдумов</t>
  </si>
  <si>
    <t>Обслуживание государственного и муниципального долга</t>
  </si>
  <si>
    <t>Резервные фонды</t>
  </si>
  <si>
    <t>Прикладные научные исследования в области общегосударственных вопросов</t>
  </si>
  <si>
    <t>Другие общегосударственные вопросы</t>
  </si>
  <si>
    <t>Национальная оборона</t>
  </si>
  <si>
    <t>Мобилизационная и вневойсковая подготовка</t>
  </si>
  <si>
    <t>Национальная безопасность и правоохранительная деятельность</t>
  </si>
  <si>
    <t>Обеспечение пожарной безопасности</t>
  </si>
  <si>
    <t>Другие вопросы в области национальной безопасности и правоохранительной деятельности</t>
  </si>
  <si>
    <t>Национальная экономика</t>
  </si>
  <si>
    <t>Общеэкономические вопросы</t>
  </si>
  <si>
    <t>Воспроизводство минерально-сырьевой базы</t>
  </si>
  <si>
    <t>Сельское хозяйство и рыболовство</t>
  </si>
  <si>
    <t>Лесное хозяйство</t>
  </si>
  <si>
    <t>Транспорт</t>
  </si>
  <si>
    <t>Связь и информатика</t>
  </si>
  <si>
    <t>Другие вопросы в области национальной экономики</t>
  </si>
  <si>
    <t>Жилищно-коммунальное хозяйство</t>
  </si>
  <si>
    <t>Жилищное хозяйство</t>
  </si>
  <si>
    <t>Коммунальное хозяйство</t>
  </si>
  <si>
    <t>Другие вопросы в области жилищно-коммунального хозяйства</t>
  </si>
  <si>
    <t>Охрана окружающей среды</t>
  </si>
  <si>
    <t>Охрана объектов растительного и животного мира и среды их обитания</t>
  </si>
  <si>
    <t>Другие вопросы в области охраны окружающей среды</t>
  </si>
  <si>
    <t>Образование</t>
  </si>
  <si>
    <t>Дошкольное образование</t>
  </si>
  <si>
    <t>Общее образование</t>
  </si>
  <si>
    <t>Среднее профессиональное образование</t>
  </si>
  <si>
    <t>Профессиональная подготовка, переподготовка и повышение квалификации</t>
  </si>
  <si>
    <t>Другие вопросы в области образования</t>
  </si>
  <si>
    <t>Культура</t>
  </si>
  <si>
    <t>Кинематография</t>
  </si>
  <si>
    <t>Периодическая печать и издательства</t>
  </si>
  <si>
    <t>Стационарная медицинская помощь</t>
  </si>
  <si>
    <t>Амбулаторная помощь</t>
  </si>
  <si>
    <t>Медицинская помощь в дневных стационарах всех типов</t>
  </si>
  <si>
    <t>Скорая медицинская помощь</t>
  </si>
  <si>
    <t>Санаторно-оздоровительная помощь</t>
  </si>
  <si>
    <t>Заготовка, переработка, хранение и обеспечение безопасности донорской крови и её компонентов</t>
  </si>
  <si>
    <t>Физическая культура и спорт</t>
  </si>
  <si>
    <t>Социальная политика</t>
  </si>
  <si>
    <t>Пенсионное обеспечение</t>
  </si>
  <si>
    <t>Социальное обслуживание населения</t>
  </si>
  <si>
    <t>Социальное обеспечение населения</t>
  </si>
  <si>
    <t>Охрана семьи и детства</t>
  </si>
  <si>
    <t>Другие вопросы в области социальной политики</t>
  </si>
  <si>
    <t>Увеличение остатков средств бюджетов</t>
  </si>
  <si>
    <t>Уменьшение остатков средств бюджетов</t>
  </si>
  <si>
    <t>Предоставление бюджетных кредитов другим бюджетам бюджетной системы Российской Федерации в валюте Российской Федерации</t>
  </si>
  <si>
    <t>Увеличение прочих остатков средств бюджетов</t>
  </si>
  <si>
    <t>Уменьшение прочих остатков средств бюджетов</t>
  </si>
  <si>
    <t xml:space="preserve">0100 </t>
  </si>
  <si>
    <t>0102</t>
  </si>
  <si>
    <t>0103</t>
  </si>
  <si>
    <t xml:space="preserve">0104 </t>
  </si>
  <si>
    <t xml:space="preserve"> 0105 </t>
  </si>
  <si>
    <t xml:space="preserve"> 0106 </t>
  </si>
  <si>
    <t xml:space="preserve">0107 </t>
  </si>
  <si>
    <t>0111</t>
  </si>
  <si>
    <t xml:space="preserve"> 0112</t>
  </si>
  <si>
    <t xml:space="preserve"> 0200 </t>
  </si>
  <si>
    <t xml:space="preserve"> 0203</t>
  </si>
  <si>
    <t xml:space="preserve"> 0300 </t>
  </si>
  <si>
    <t xml:space="preserve"> 0309</t>
  </si>
  <si>
    <t xml:space="preserve"> 0310</t>
  </si>
  <si>
    <t xml:space="preserve"> 0314</t>
  </si>
  <si>
    <t xml:space="preserve"> 0400 </t>
  </si>
  <si>
    <t xml:space="preserve"> 0401 </t>
  </si>
  <si>
    <t xml:space="preserve">0405 </t>
  </si>
  <si>
    <t xml:space="preserve"> 0407 </t>
  </si>
  <si>
    <t xml:space="preserve"> 0408 </t>
  </si>
  <si>
    <t xml:space="preserve"> 0409 </t>
  </si>
  <si>
    <t xml:space="preserve"> 0410 </t>
  </si>
  <si>
    <t xml:space="preserve"> 0412 </t>
  </si>
  <si>
    <t xml:space="preserve"> 0500 </t>
  </si>
  <si>
    <t xml:space="preserve"> 0501</t>
  </si>
  <si>
    <t xml:space="preserve"> 0502 </t>
  </si>
  <si>
    <t xml:space="preserve"> 0600 </t>
  </si>
  <si>
    <t xml:space="preserve">0603 </t>
  </si>
  <si>
    <t xml:space="preserve"> 0605 </t>
  </si>
  <si>
    <t xml:space="preserve">0700 </t>
  </si>
  <si>
    <t xml:space="preserve"> 0701 </t>
  </si>
  <si>
    <t xml:space="preserve">0702 </t>
  </si>
  <si>
    <t xml:space="preserve"> 0704 </t>
  </si>
  <si>
    <t xml:space="preserve"> 0705 </t>
  </si>
  <si>
    <t xml:space="preserve"> 0706 </t>
  </si>
  <si>
    <t xml:space="preserve"> 0707 </t>
  </si>
  <si>
    <t xml:space="preserve"> 0709 </t>
  </si>
  <si>
    <t xml:space="preserve"> 0800 </t>
  </si>
  <si>
    <t xml:space="preserve">0801 </t>
  </si>
  <si>
    <t xml:space="preserve"> 0802 </t>
  </si>
  <si>
    <t xml:space="preserve"> 0900 </t>
  </si>
  <si>
    <t xml:space="preserve">0901 </t>
  </si>
  <si>
    <t xml:space="preserve"> 0902 </t>
  </si>
  <si>
    <t xml:space="preserve"> 0903 </t>
  </si>
  <si>
    <t xml:space="preserve"> 0904 </t>
  </si>
  <si>
    <t xml:space="preserve"> 0905 </t>
  </si>
  <si>
    <t xml:space="preserve"> 0906</t>
  </si>
  <si>
    <t xml:space="preserve"> 1000</t>
  </si>
  <si>
    <t xml:space="preserve"> 1001 </t>
  </si>
  <si>
    <t xml:space="preserve"> 1002</t>
  </si>
  <si>
    <t xml:space="preserve"> 1003 </t>
  </si>
  <si>
    <t xml:space="preserve"> 1004 </t>
  </si>
  <si>
    <t xml:space="preserve"> 1006 </t>
  </si>
  <si>
    <t xml:space="preserve"> 1100 </t>
  </si>
  <si>
    <t xml:space="preserve"> 1101 </t>
  </si>
  <si>
    <t xml:space="preserve"> 1102 </t>
  </si>
  <si>
    <t xml:space="preserve"> 1103 </t>
  </si>
  <si>
    <t xml:space="preserve"> 1105 </t>
  </si>
  <si>
    <t xml:space="preserve"> 9600 </t>
  </si>
  <si>
    <t>0708</t>
  </si>
  <si>
    <t>Прикладные научные исследовния в области образования</t>
  </si>
  <si>
    <t>Код рас-хода по КФСР</t>
  </si>
  <si>
    <t>0113</t>
  </si>
  <si>
    <t>Дорожное хозяйство (дорожные фонды)</t>
  </si>
  <si>
    <t>Экологический контроль</t>
  </si>
  <si>
    <t>0601</t>
  </si>
  <si>
    <t>0804</t>
  </si>
  <si>
    <t xml:space="preserve">Другие вопросы в области культуры, кинематографии </t>
  </si>
  <si>
    <t xml:space="preserve">Здравоохранение </t>
  </si>
  <si>
    <t>0909</t>
  </si>
  <si>
    <t xml:space="preserve">Другие вопросы в области здравоохранения </t>
  </si>
  <si>
    <t xml:space="preserve">Физическая культура </t>
  </si>
  <si>
    <t>Массовый спорт</t>
  </si>
  <si>
    <t>Спорт высших достижений</t>
  </si>
  <si>
    <t>Другие вопросы в области физической культуры и спорта</t>
  </si>
  <si>
    <t>Средства массовой информации</t>
  </si>
  <si>
    <t>1200</t>
  </si>
  <si>
    <t>1201</t>
  </si>
  <si>
    <t>1202</t>
  </si>
  <si>
    <t>Другие вопросы в области средств массовой информации</t>
  </si>
  <si>
    <t>1204</t>
  </si>
  <si>
    <t>Обслуживание государственного внутреннего и муниципального долга</t>
  </si>
  <si>
    <t>1301</t>
  </si>
  <si>
    <t>1400</t>
  </si>
  <si>
    <t>1401</t>
  </si>
  <si>
    <t>Иные дотации</t>
  </si>
  <si>
    <t>1402</t>
  </si>
  <si>
    <t>1403</t>
  </si>
  <si>
    <t>Прочие межбюджетные трансферты общего характера</t>
  </si>
  <si>
    <t>Водное хозяйство</t>
  </si>
  <si>
    <t>0404</t>
  </si>
  <si>
    <t>0503</t>
  </si>
  <si>
    <t>Благоустройство</t>
  </si>
  <si>
    <t>Дотации на выравнивание бюджетной обеспеченности субъектов Российской Федерации и муниципальных образований</t>
  </si>
  <si>
    <t>0907</t>
  </si>
  <si>
    <t>0304</t>
  </si>
  <si>
    <t>Органы юстиции</t>
  </si>
  <si>
    <t>Наименование показателя</t>
  </si>
  <si>
    <t>Телевидение и радиовещание</t>
  </si>
  <si>
    <t>Код источника финансирования по КИВФ,КИВнФ</t>
  </si>
  <si>
    <t>Источники финансирования дефицитов бюджетов - всего</t>
  </si>
  <si>
    <t>ИСТОЧНИКИ ВНУТРЕННЕГО ФИНАНСИРОВАНИЯ ДЕФИЦИТОВ БЮДЖЕТОВ</t>
  </si>
  <si>
    <t>000 01  01  00  00  00  0000  000</t>
  </si>
  <si>
    <t>000 01  01  00  00  00  0000  800</t>
  </si>
  <si>
    <t>Погашение государственных ценных бумаг субъектов Российской Федерации, номинальная стоимость которых указана в валюте Российской Федерации</t>
  </si>
  <si>
    <t>000 01  01  00  00  02  0000  810</t>
  </si>
  <si>
    <t>Кредиты кредитных организаций в валюте Российской Федерации</t>
  </si>
  <si>
    <t>000 01  02  00  00  00  0000  000</t>
  </si>
  <si>
    <t>Получение кредитов от кредитных организаций в валюте Российской Федерации</t>
  </si>
  <si>
    <t>000 01  02  00  00  00  0000  700</t>
  </si>
  <si>
    <t>000 01  02  00  00  00  0000  800</t>
  </si>
  <si>
    <t>000 01  03  00  00  00  0000  000</t>
  </si>
  <si>
    <t>000 01  03  01  00  00  0000  000</t>
  </si>
  <si>
    <t>000 01  03  01  00  00  0000  700</t>
  </si>
  <si>
    <t>000 01  03  01  00  00  0000  800</t>
  </si>
  <si>
    <t>Иные источники внутреннего финансирования дефицитов бюджетов</t>
  </si>
  <si>
    <t>000 01  06  00  00  00  0000  000</t>
  </si>
  <si>
    <t>Акции и иные формы участия в капитале, находящиеся в государственной и муниципальной собственности</t>
  </si>
  <si>
    <t>000 01  06  01  00  00  0000  000</t>
  </si>
  <si>
    <t>Средства от продажи акций и иных форм участия в капитале, находящихся в государственной и муниципальной собственности</t>
  </si>
  <si>
    <t>000 01  06  01  00  00  0000  630</t>
  </si>
  <si>
    <t>000 01  06  01  00  02  0000  630</t>
  </si>
  <si>
    <t>Исполнение государственных и муниципальных гарантий</t>
  </si>
  <si>
    <t>000 01  06  04  00  00  0000  000</t>
  </si>
  <si>
    <t>000 01  06  04  01  00  0000  000</t>
  </si>
  <si>
    <t>Исполнение государственных и муниципальных гарантий в валюте Российской Федерации в случае,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</si>
  <si>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000 01  06  04  01  00  0000  800</t>
  </si>
  <si>
    <t>Исполнение государственных гарантий субъектов Российской Федерации в валюте Российской Федерации в случае,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t>
  </si>
  <si>
    <t>000 01  06  04  01  02  0000  810</t>
  </si>
  <si>
    <t>000 01  06  05  00  00  0000  000</t>
  </si>
  <si>
    <t>000 01  06  05  00  00  0000  600</t>
  </si>
  <si>
    <t>000 01  06  05  01  00  0000  600</t>
  </si>
  <si>
    <t>000 01  06  05  01  02  0000  640</t>
  </si>
  <si>
    <t>Возврат бюджетных кредитов, предоставленных другим бюджетам бюджетной системы Российской Федерации  в валюте Российской Федерации</t>
  </si>
  <si>
    <t>000 01  06  05  02  00  0000  600</t>
  </si>
  <si>
    <t>Возврат бюджетных кредитов, предоставленных другим бюджетам бюджетной системы Российской Федерации из бюджетов субъектов Российской Федерации в валюте Российской Федерации</t>
  </si>
  <si>
    <t>000 01  06  05  02  02  0000  640</t>
  </si>
  <si>
    <t>Предоставление бюджетных кредитов внутри страны в валюте Российской Федерации</t>
  </si>
  <si>
    <t>000 01  06  05  00  00  0000  500</t>
  </si>
  <si>
    <t>000 01  06  05  02  00  0000  500</t>
  </si>
  <si>
    <t>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t>
  </si>
  <si>
    <t>000 01  06  05  02  02  0000  540</t>
  </si>
  <si>
    <t xml:space="preserve">Изменение остатков средств </t>
  </si>
  <si>
    <t>Изменение остатков средств на счетах по учету средств бюджетов</t>
  </si>
  <si>
    <t>000 01  05  00  00  00  0000  500</t>
  </si>
  <si>
    <t>Увеличение остатков финансовых резервов бюджетов</t>
  </si>
  <si>
    <t>000 01  05  01  00  00  0000  500</t>
  </si>
  <si>
    <t>Увеличение остатков денежных средств финансовых резервов бюджетов</t>
  </si>
  <si>
    <t>000 01  05  01  01  00  0000  510</t>
  </si>
  <si>
    <t>Увеличение остатков денежных средств финансовых резервов бюджетов субъектов Российской Федерации</t>
  </si>
  <si>
    <t>000 01  05  01  01  02  0000  510</t>
  </si>
  <si>
    <t>000 01  05  02  00  00  0000  500</t>
  </si>
  <si>
    <t>Увеличение прочих остатков денежных средств бюджетов</t>
  </si>
  <si>
    <t>000 01  05  02  01  00  0000  510</t>
  </si>
  <si>
    <t>Увеличение прочих остатков денежных средств бюджетов субъектов Российской Федерации</t>
  </si>
  <si>
    <t>000 01  05  02  01  02  0000  510</t>
  </si>
  <si>
    <t>000 01  05  00  00  00  0000  600</t>
  </si>
  <si>
    <t>Уменьшение остатков финансовых резервов бюджетов</t>
  </si>
  <si>
    <t>000 01  05  01  00  00  0000  600</t>
  </si>
  <si>
    <t>Уменьшение остатков денежных средств финансовых резервов</t>
  </si>
  <si>
    <t>000 01  05  01  01  00  0000  610</t>
  </si>
  <si>
    <t>Уменьшение остатков денежных средств финансовых резервов бюджетов субъектов Российской Федерации</t>
  </si>
  <si>
    <t>000 01  05  01  01  02  0000  610</t>
  </si>
  <si>
    <t>000 01  05  02  00  00  0000  600</t>
  </si>
  <si>
    <t>Уменьшение прочих остатков денежных средств бюджетов</t>
  </si>
  <si>
    <t>000 01  05  02  01  00  0000  610</t>
  </si>
  <si>
    <t>Уменьшение прочих остатков денежных средств бюджетов субъектов Российской Федерации</t>
  </si>
  <si>
    <t>000 01  05  02  01  02  0000  610</t>
  </si>
  <si>
    <t>Санитарно-эпидемиологическое благополучие</t>
  </si>
  <si>
    <t>Изменение иных финансовых активов на счетах по учету средств бюджета</t>
  </si>
  <si>
    <t>000 01  06  00  00  00  0000  600</t>
  </si>
  <si>
    <t>Уменьшение финансовых активов в государственной собственности за счет средств бюджетов, размещенных в банковские депозиты</t>
  </si>
  <si>
    <t>000 01  06  10  01  00  0000  600</t>
  </si>
  <si>
    <t xml:space="preserve">Уменьшение иных финансовых активов в собственности субъектов Российской Федерации за счет средств бюджетов субъектов Российской Федерации, размещенных в банковские депозиты </t>
  </si>
  <si>
    <t>000 01  02  00  00  02  0000  710</t>
  </si>
  <si>
    <t>Получение кредитов от кредитных организаций бюджетами субъектов Российской Федерации в валюте Российской Федерации</t>
  </si>
  <si>
    <t>Результат исполнения бюджета (дефицит "-", профицит "+")</t>
  </si>
  <si>
    <t>Увеличение финансовых активов в государственной собственности за счет средств бюджетов, размещенных в банковские депозиты</t>
  </si>
  <si>
    <t>000 01  06  10  01  00  0000  500</t>
  </si>
  <si>
    <t xml:space="preserve">Увеличение иных финансовых активов в собственности субъектов Российской Федерации за счет средств бюджетов субъектов Российской Федерации, размещенных в банковские депозиты </t>
  </si>
  <si>
    <t>000 01  06  10  01  02  0000  510</t>
  </si>
  <si>
    <t>000 01  06  00 00  00  0000  500</t>
  </si>
  <si>
    <t>Государственные (муниципальные) ценные бумаги, номинальная стоимость которых указана в валюте Российской Федерации</t>
  </si>
  <si>
    <t>Погашение кредитов, предоставленных кредитными организациями в валюте Российской Федерации</t>
  </si>
  <si>
    <t>Бюджетные кредиты от других бюджетов бюджетной системы Российской Федерации</t>
  </si>
  <si>
    <t>Бюджетные кредиты от других бюджетов бюджетной системы Российской Федерации в валюте Российской Федерации</t>
  </si>
  <si>
    <t>Получение бюджетных кредитов от других бюджетов бюджетной системы Российской Федерации в валюте Российской Федерации</t>
  </si>
  <si>
    <t>Погашение бюджетных кредитов, полученных от других бюджетов бюджетной системы Российской Федерации в валюте Российской Федерации</t>
  </si>
  <si>
    <t>Средства от продажи акций и иных форм участия в капитале, находящихся в собственности субъектов Российской Федерации</t>
  </si>
  <si>
    <t xml:space="preserve">Исполнение государственных и муниципальных гарантий в валюте Российской Федерации </t>
  </si>
  <si>
    <t>Бюджетные кредиты, предоставленные внутри страны в валюте Российской Федерации</t>
  </si>
  <si>
    <t>Возврат бюджетных кредитов, предоставленных внутри страны в валюте Российской Федерации</t>
  </si>
  <si>
    <t>Возврат бюджетных кредитов, предоставленных юридическим лицам  в валюте Российской Федерации</t>
  </si>
  <si>
    <t>Возврат бюджетных кредитов, предоставленных юридическим лицам из бюджетов субъектов Российской Федерации в валюте Российской Федерации</t>
  </si>
  <si>
    <t>Защита населения и территории от чрезвычайных ситуаций природного и техногенного характера, гражданская оборона</t>
  </si>
  <si>
    <t xml:space="preserve">000 01  02  00  00  02  0000  810 </t>
  </si>
  <si>
    <t>Х</t>
  </si>
  <si>
    <t>Размещение государственных (муниципальных) ценных бумаг, номинальная стоимость которых указана в валюте Российской Федерации</t>
  </si>
  <si>
    <t>000 01  01  00  00  00  0000  700</t>
  </si>
  <si>
    <t>Погашение государственных (муниципальных) ценных бумаг, номинальная стоимость которых указана в валюте Российской Федерации</t>
  </si>
  <si>
    <t>Погашение бюджетами субъектов Российской Федерации кредитов от кредитных организаций в валюте Российской Федерации</t>
  </si>
  <si>
    <t>0406</t>
  </si>
  <si>
    <t>Миграционная политика</t>
  </si>
  <si>
    <t>0311</t>
  </si>
  <si>
    <t>000 01  03  01  00  02  0000  710</t>
  </si>
  <si>
    <t>Получение кредитов от других бюджетов бюджетной системы Российской Федерации бюджетами субъектов Российской Федерации в валюте Российской Федерации</t>
  </si>
  <si>
    <t>000 01  03  01  00  02  0000  810</t>
  </si>
  <si>
    <t>Погашение бюджетами субъектов Российской Федерации кредитов от других бюджетов бюджетной системы Российской Федерации в валюте Российской Федерации</t>
  </si>
  <si>
    <t>Прикладные нвучные исследования в области социальной политики</t>
  </si>
  <si>
    <t>1005</t>
  </si>
  <si>
    <t>Операции по управлению остатками средств на единых счетах бюджетов</t>
  </si>
  <si>
    <t>Увеличение финансовых активов в  собственности субъектов Российской Федерации за счет средств организаций,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t>
  </si>
  <si>
    <t>000  01  06  10  00  00  0000  000</t>
  </si>
  <si>
    <t>000  01  06  10  02  00  0000  500</t>
  </si>
  <si>
    <t>000  01  06  10  02  02  0000  550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</si>
  <si>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</si>
  <si>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Размещение государственных ценных бумаг субъектов Российской Федерации, номинальная стоимость которых указана в валюте Российской Федерации</t>
  </si>
  <si>
    <t>000 01  01  00  00  02  0000  710</t>
  </si>
  <si>
    <t xml:space="preserve">Увеличение финансовых активов в государственной (муниципальной) собственности за счет средств учреждений (организаций), лицевые счета которым открыты в территориальных органах Федерального казначейства или в финансовых органах </t>
  </si>
  <si>
    <t>000 01  06  10  01  02  0000  610</t>
  </si>
  <si>
    <t>0505</t>
  </si>
  <si>
    <t>000  01  00  00  00  00  0000  000</t>
  </si>
  <si>
    <t>000  01  05  00  00  00  0000  000</t>
  </si>
  <si>
    <t>000  01  06  00  00  00  0000  000</t>
  </si>
  <si>
    <t xml:space="preserve">Культура и кинематография </t>
  </si>
  <si>
    <t xml:space="preserve">Межбюджетные трансферты общего характера бюджетам бюджетной системы Российской Федерации </t>
  </si>
  <si>
    <t>% исп. к уточненному плану</t>
  </si>
  <si>
    <t>% исп. к утвержденному плану</t>
  </si>
  <si>
    <t>(тыс.рублей)</t>
  </si>
  <si>
    <t>Высшее образование</t>
  </si>
  <si>
    <t xml:space="preserve">Молодежная политика </t>
  </si>
  <si>
    <t>0703</t>
  </si>
  <si>
    <t>Дополнительное образование детей</t>
  </si>
  <si>
    <t>0,0</t>
  </si>
  <si>
    <t>0411</t>
  </si>
  <si>
    <t>Прикладнын научные исследования в области национальной экономики</t>
  </si>
  <si>
    <t>Утвержденный план на 2018 год</t>
  </si>
  <si>
    <t>Уточненный план                                        на 2018 год</t>
  </si>
  <si>
    <t>Исполнено                                         за январь  2018 года</t>
  </si>
  <si>
    <t>Уточненный план на 2018 год</t>
  </si>
  <si>
    <t>Исполнено                       за январь 2018 года</t>
  </si>
  <si>
    <t>Анализ исполнения бюджета Ханты-Мансийского автономного округа - Югры на 01.02.2018 года</t>
  </si>
  <si>
    <t>тыс. руб.</t>
  </si>
  <si>
    <t>Код дохода по КД</t>
  </si>
  <si>
    <t>Утвержденный план на 2018 год от 23.11.2017 № 75-оз</t>
  </si>
  <si>
    <t>Уточненный план на 01.02.2018 года</t>
  </si>
  <si>
    <t>Фактическое поступление на 01.02.2018 года</t>
  </si>
  <si>
    <t>% исполнения</t>
  </si>
  <si>
    <t>к утвержденному плану</t>
  </si>
  <si>
    <t>к уточненному плану</t>
  </si>
  <si>
    <t>НАЛОГОВЫЕ И НЕНАЛОГОВЫЕ ДОХОДЫ</t>
  </si>
  <si>
    <t>000  1  00  00000  00  0000  000</t>
  </si>
  <si>
    <t>НАЛОГОВЫЕ ДОХОДЫ</t>
  </si>
  <si>
    <t>НАЛОГИ НА ПРИБЫЛЬ, ДОХОДЫ</t>
  </si>
  <si>
    <t>000  1  01  00000  00  0000  000</t>
  </si>
  <si>
    <t>Налог на прибыль организаций</t>
  </si>
  <si>
    <t>000  1  01  01000  00  0000  110</t>
  </si>
  <si>
    <t>Налог на прибыль организаций, зачисляемый в бюджеты бюджетной системы Российской Федерации по соответствующим ставкам</t>
  </si>
  <si>
    <t>000  1  01  01010  00  0000  110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</si>
  <si>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</si>
  <si>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000  1  01  01012  02  0000  110</t>
  </si>
  <si>
    <t>Налог на прибыль организаций консолидированных групп налогоплательщиков, зачисляемый в бюджеты субъектов Российской Федерации</t>
  </si>
  <si>
    <t>000  1  01  01014  02  0000  110</t>
  </si>
  <si>
    <t>Налог на доходы физических лиц</t>
  </si>
  <si>
    <t>000  1  01  02000  01  0000  110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</si>
  <si>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</si>
  <si>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</si>
  <si>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</si>
  <si>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</si>
  <si>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</si>
  <si>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</si>
  <si>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</si>
  <si>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</si>
  <si>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</si>
  <si>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000  1  01  02050  01  0000  110</t>
  </si>
  <si>
    <t>НАЛОГИ НА ТОВАРЫ (РАБОТЫ, УСЛУГИ), РЕАЛИЗУЕМЫЕ НА ТЕРРИТОРИИ РОССИЙСКОЙ ФЕДЕРАЦИИ</t>
  </si>
  <si>
    <t>000  1  03  00000  00  0000  000</t>
  </si>
  <si>
    <t>Акцизы по подакцизным товарам (продукции), производимым на территории Российской Федерации</t>
  </si>
  <si>
    <t>000  1  03  02000  01  0000  110</t>
  </si>
  <si>
    <t>Акцизы на пиво, производимое на территории Российской Федерации</t>
  </si>
  <si>
    <t>000  1  03  02100  01  0000  110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</si>
  <si>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</si>
  <si>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</si>
  <si>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</si>
  <si>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000  1  03  02142  01  0000  110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</si>
  <si>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</si>
  <si>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</si>
  <si>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</si>
  <si>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</si>
  <si>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</si>
  <si>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</si>
  <si>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</si>
  <si>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</si>
  <si>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Акцизы на средние дистилляты, производимые на территории Российской Федерации</t>
  </si>
  <si>
    <t>000  1  03  02330  01  0000  110</t>
  </si>
  <si>
    <t>НАЛОГИ НА ИМУЩЕСТВО</t>
  </si>
  <si>
    <t>000  1  06  00000  00  0000  000</t>
  </si>
  <si>
    <t>Налог на имущество организаций</t>
  </si>
  <si>
    <t>000  1  06  02000  02  0000  110</t>
  </si>
  <si>
    <t>Налог на имущество организаций по имуществу, не входящему в Единую систему газоснабжения</t>
  </si>
  <si>
    <t>000  1  06  02010  02  0000  110</t>
  </si>
  <si>
    <t>Налог на имущество организаций по имуществу, входящему в Единую систему газоснабжения</t>
  </si>
  <si>
    <t>000  1  06  02020  02  0000  110</t>
  </si>
  <si>
    <t>Транспортный налог</t>
  </si>
  <si>
    <t>000  1  06  04000  02  0000  110</t>
  </si>
  <si>
    <t>Транспортный налог с организаций</t>
  </si>
  <si>
    <t>000  1  06  04011  02  0000  110</t>
  </si>
  <si>
    <t>Транспортный налог с физических лиц</t>
  </si>
  <si>
    <t>000  1  06  04012  02  0000  110</t>
  </si>
  <si>
    <t>Налог на игорный бизнес</t>
  </si>
  <si>
    <t>000  1  06  05000  02  0000  110</t>
  </si>
  <si>
    <t>НАЛОГИ, СБОРЫ И РЕГУЛЯРНЫЕ ПЛАТЕЖИ ЗА ПОЛЬЗОВАНИЕ ПРИРОДНЫМИ РЕСУРСАМИ</t>
  </si>
  <si>
    <t>000  1  07  00000  00  0000  000</t>
  </si>
  <si>
    <t>Налог на добычу полезных ископаемых</t>
  </si>
  <si>
    <t>000  1  07  01000  01  0000  110</t>
  </si>
  <si>
    <t>Налог на добычу общераспространенных полезных ископаемых</t>
  </si>
  <si>
    <t>000  1  07  01020  01  0000  110</t>
  </si>
  <si>
    <t>Налог на добычу прочих полезных ископаемых (за исключением полезных ископаемых в виде природных алмазов)</t>
  </si>
  <si>
    <t>000  1  07  01030  01  0000  110</t>
  </si>
  <si>
    <t>Сборы за пользование объектами животного мира и за пользование объектами водных биологических ресурсов</t>
  </si>
  <si>
    <t>000  1  07  04000  01  0000  110</t>
  </si>
  <si>
    <t>Сбор за пользование объектами животного мира</t>
  </si>
  <si>
    <t>000  1  07  04010  01  0000  110</t>
  </si>
  <si>
    <t>Сбор за пользование объектами водных биологических ресурсов (по внутренним водным объектам)</t>
  </si>
  <si>
    <t>000  1  07  04030  01  0000  110</t>
  </si>
  <si>
    <t>ГОСУДАРСТВЕННАЯ ПОШЛИНА</t>
  </si>
  <si>
    <t>000  1  08  00000  00  0000  000</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</si>
  <si>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</si>
  <si>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000  1  08  02000  01  0000  110</t>
  </si>
  <si>
    <t>Государственная пошлина по делам, рассматриваемым конституционными (уставными) судами субъектов Российской Федерации</t>
  </si>
  <si>
    <t>000  1  08  02020  01  0000  110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</si>
  <si>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</si>
  <si>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</si>
  <si>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государственную регистрацию, а также за совершение прочих юридически значимых действий</t>
  </si>
  <si>
    <t>000  1  08  07000  01  0000  110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</si>
  <si>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</si>
  <si>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000  1  08  07010  01  0000  110</t>
  </si>
  <si>
    <t>Государственная пошлина за государственную регистрацию прав, ограничений (обременений) прав на недвижимое имущество и сделок с ним</t>
  </si>
  <si>
    <t>000  1  08  07020  01  0000  110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</si>
  <si>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</si>
  <si>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</si>
  <si>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</si>
  <si>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</si>
  <si>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Государственная пошлина за выдачу и обмен паспорта гражданина Российской Федерации</t>
  </si>
  <si>
    <t>000  1  08  07100  01  0000  110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</si>
  <si>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</si>
  <si>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000  1  08  07110  01  0000  110</t>
  </si>
  <si>
    <t>Государственная пошлина за государственную регистрацию политических партий и региональных отделений политических партий</t>
  </si>
  <si>
    <t>000  1  08  07120  01  0000  110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</si>
  <si>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</si>
  <si>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000  1  08  07140  01  0000  110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</si>
  <si>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</si>
  <si>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000  1  08  07142  01  0000  110</t>
  </si>
  <si>
    <t>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t>
  </si>
  <si>
    <t>000  1  08  07160  01  0000  110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</si>
  <si>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</si>
  <si>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000  1  08  07170  01  0000  110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</si>
  <si>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</si>
  <si>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000  1  08  07172  01  0000  110</t>
  </si>
  <si>
    <t>Государственная пошлина за выдачу разрешения на выброс вредных (загрязняющих) веществ в атмосферный воздух</t>
  </si>
  <si>
    <t>000  1  08  07260  01  0000  110</t>
  </si>
  <si>
    <t>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экологическому контролю</t>
  </si>
  <si>
    <t>000  1  08  07262  01  0000  110</t>
  </si>
  <si>
    <t>Государственная пошлина за выдачу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</si>
  <si>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000  1  08  07280  01  0000  110</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</si>
  <si>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</si>
  <si>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000  1  08  07282  01  0000  110</t>
  </si>
  <si>
    <t>Государственная пошлина за выдачу свидетельства о государственной аккредитации региональной спортивной федерации</t>
  </si>
  <si>
    <t>000  1  08  07340  01  0000  110</t>
  </si>
  <si>
    <t>Государственная пошлина за государственную регистрацию договора о залоге транспортных средств, включая выдачу свидетельства, а также за выдачу дубликата свидетельства о государственной регистрации договора о залоге транспортных средств взамен утраченного или пришедшего в негодность, в части регистрации залога тракторов, самоходных дорожно-строительных машин и иных машин и прицепов к ним</t>
  </si>
  <si>
    <t>000  1  08  07360  01  0000  110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</si>
  <si>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</si>
  <si>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000  1  08  07380  01  0000  110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</si>
  <si>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</si>
  <si>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000  1  08  07390  01  0000  110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</si>
  <si>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</si>
  <si>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000  1  08  07400  01  0000  110</t>
  </si>
  <si>
    <t>ЗАДОЛЖЕННОСТЬ И ПЕРЕРАСЧЕТЫ ПО ОТМЕНЕННЫМ НАЛОГАМ, СБОРАМ И ИНЫМ ОБЯЗАТЕЛЬНЫМ ПЛАТЕЖАМ</t>
  </si>
  <si>
    <t>000  1  09  00000  00  0000  000</t>
  </si>
  <si>
    <t>Налоги на имущество</t>
  </si>
  <si>
    <t>000  1  09  04000  00  0000  110</t>
  </si>
  <si>
    <t>Налог на пользователей автомобильных дорог</t>
  </si>
  <si>
    <t>000  1  09  04030  01  0000  110</t>
  </si>
  <si>
    <t>Прочие налоги и сборы (по отмененным налогам и сборам субъектов Российской Федерации)</t>
  </si>
  <si>
    <t>000  1  09  06000  02  0000  110</t>
  </si>
  <si>
    <t>Сбор на нужды образовательных учреждений, взимаемый с юридических лиц</t>
  </si>
  <si>
    <t>000  1  09  06020  02  0000  110</t>
  </si>
  <si>
    <t>Налог, взимаемый в виде стоимости патента в связи с применением упрощенной системы налогообложения</t>
  </si>
  <si>
    <t>000  1  09  11000  02  0000  110</t>
  </si>
  <si>
    <t>000  1  09  11010  02  0000  110</t>
  </si>
  <si>
    <t>НЕНАЛОГОВЫЕ ДОХОДЫ</t>
  </si>
  <si>
    <t>ДОХОДЫ ОТ ИСПОЛЬЗОВАНИЯ ИМУЩЕСТВА, НАХОДЯЩЕГОСЯ В ГОСУДАРСТВЕННОЙ И МУНИЦИПАЛЬНОЙ СОБСТВЕННОСТИ</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</si>
  <si>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</si>
  <si>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</si>
  <si>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</si>
  <si>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</si>
  <si>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</si>
  <si>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Доходы от размещения средств бюджетов</t>
  </si>
  <si>
    <t>000  1  11  02000  00  0000  120</t>
  </si>
  <si>
    <t>Доходы от размещения временно свободных средств бюджетов субъектов Российской Федерации</t>
  </si>
  <si>
    <t>000  1  11  02020  02  0000  120</t>
  </si>
  <si>
    <t>Проценты, полученные от предоставления бюджетных кредитов внутри страны</t>
  </si>
  <si>
    <t>000  1  11  03000  00  0000  120</t>
  </si>
  <si>
    <t>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</si>
  <si>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</si>
  <si>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</si>
  <si>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</si>
  <si>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</si>
  <si>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</si>
  <si>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</si>
  <si>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</si>
  <si>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</si>
  <si>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000  1  11  05024  04  0000  120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</si>
  <si>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</si>
  <si>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000  1  11  05025  05  0000  120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</si>
  <si>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</si>
  <si>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000  1  11  05025  10  0000  120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</si>
  <si>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</si>
  <si>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000  1  11  05025  13  0000  120</t>
  </si>
  <si>
    <t>Доходы, получаемые в виде арендной платы за земельные участки,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</si>
  <si>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000  1  11  05026  00  0000  120</t>
  </si>
  <si>
    <t>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</si>
  <si>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000  1  11  05026  04  0000  120</t>
  </si>
  <si>
    <t>Доходы, получаемые в виде арендной платы за земельные участки, расположенные в полосе отвода автомобильных дорог общего пользования</t>
  </si>
  <si>
    <t>000  1  11  05027  00  0000  120</t>
  </si>
  <si>
    <t>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сельских поселений</t>
  </si>
  <si>
    <t>000  1  11  05027  10  0000  120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</si>
  <si>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</si>
  <si>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</si>
  <si>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</si>
  <si>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</si>
  <si>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</si>
  <si>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000  1  11  05034  04  0000  120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</si>
  <si>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</si>
  <si>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000  1  11  05035  05  0000  120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</si>
  <si>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</si>
  <si>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000  1  11  05035  10  0000  120</t>
  </si>
  <si>
    <t>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t>
  </si>
  <si>
    <t>000  1  11  05035  13  0000  120</t>
  </si>
  <si>
    <t>Доходы от сдачи в аренду имущества, составляющего государственную (муниципальную) казну (за исключением земельных участков)</t>
  </si>
  <si>
    <t>000  1  11  05070  00  0000  120</t>
  </si>
  <si>
    <t>Доходы от сдачи в аренду имущества, составляющего казну субъекта Российской Федерации (за исключением земельных участков)</t>
  </si>
  <si>
    <t>000  1  11  05072  02  0000  120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</si>
  <si>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</si>
  <si>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</si>
  <si>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</si>
  <si>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</si>
  <si>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</si>
  <si>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000  1  11  09042  02  0000  120</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</si>
  <si>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</si>
  <si>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</si>
  <si>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</si>
  <si>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</si>
  <si>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</si>
  <si>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000  1  12  01010  01  0000  120</t>
  </si>
  <si>
    <t>Плата за выбросы загрязняющих веществ в атмосферный воздух передвижными объектами</t>
  </si>
  <si>
    <t>000  1  12  01020  01  0000  120</t>
  </si>
  <si>
    <t>Плата за сбросы загрязняющих веществ в водные объекты</t>
  </si>
  <si>
    <t>000  1  12  01030  01  0000  120</t>
  </si>
  <si>
    <t>Плата за размещение отходов производства и потребления</t>
  </si>
  <si>
    <t>000  1  12  01040  01  0000  120</t>
  </si>
  <si>
    <t>Плата за иные виды негативного воздействия на окружающую среду</t>
  </si>
  <si>
    <t>000  1  12  01050  01  0000  120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</si>
  <si>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</si>
  <si>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000  1  12  01070  01  0000  120</t>
  </si>
  <si>
    <t>Платежи при пользовании недрами</t>
  </si>
  <si>
    <t>000  1  12  02000  00  0000  120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</si>
  <si>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</si>
  <si>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</si>
  <si>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</si>
  <si>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</si>
  <si>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Регулярные платежи за пользование недрами при пользовании недрами на территории Российской Федерации</t>
  </si>
  <si>
    <t>000  1  12  02030  01  0000  120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</si>
  <si>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</si>
  <si>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</si>
  <si>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</si>
  <si>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000  1  12  02052  01  0000  120</t>
  </si>
  <si>
    <t>Сборы за участие в конкурсе (аукционе) на право пользования участками недр</t>
  </si>
  <si>
    <t>000  1  12  02100  00  0000  120</t>
  </si>
  <si>
    <t>Сборы за участие в конкурсе (аукционе) на право пользования участками недр местного значения</t>
  </si>
  <si>
    <t>000  1  12  02102  02  0000  120</t>
  </si>
  <si>
    <t>Плата за использование лесов</t>
  </si>
  <si>
    <t>000  1  12  04000  00  0000  120</t>
  </si>
  <si>
    <t>Плата за использование лесов, расположенных на землях лесного фонда</t>
  </si>
  <si>
    <t>000  1  12  04010  00  0000  120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</si>
  <si>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</si>
  <si>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</si>
  <si>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Плата за использование лесов, расположенных на землях лесного фонда, в части, превышающей минимальный размер арендной платы</t>
  </si>
  <si>
    <t>000  1  12  04014  02  0000  120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</si>
  <si>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</si>
  <si>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</si>
  <si>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ДОХОДЫ ОТ ОКАЗАНИЯ ПЛАТНЫХ УСЛУГ (РАБОТ) И КОМПЕНСАЦИИ ЗАТРАТ ГОСУДАРСТВА</t>
  </si>
  <si>
    <t>000  1  13  00000  00  0000  000</t>
  </si>
  <si>
    <t>Доходы от оказания платных услуг (работ)</t>
  </si>
  <si>
    <t>000  1  13  01000  00  0000  130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</si>
  <si>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</si>
  <si>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000  1  13  01020  01  0000  130</t>
  </si>
  <si>
    <t>Плата за предоставление сведений из Единого государственного реестра недвижимости</t>
  </si>
  <si>
    <t>000  1  13  01031  01  0000  130</t>
  </si>
  <si>
    <t>Плата за предоставление сведений, документов, содержащихся в государственных реестрах (регистрах)</t>
  </si>
  <si>
    <t>000  1  13  01400  01  0000  130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</si>
  <si>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</si>
  <si>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000  1  13  01410  01  0000  130</t>
  </si>
  <si>
    <t>Плата за оказание услуг по присоединению объектов дорожного сервиса к автомобильным дорогам общего пользования</t>
  </si>
  <si>
    <t>000  1  13  01500  00  0000  130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</si>
  <si>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</si>
  <si>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000  1  13  01520  02  0000  130</t>
  </si>
  <si>
    <t>Прочие доходы от оказания платных услуг (работ)</t>
  </si>
  <si>
    <t>000  1  13  01990  00  0000  130</t>
  </si>
  <si>
    <t>Прочие доходы от оказания платных услуг (работ) получателями средств бюджетов субъектов Российской Федерации</t>
  </si>
  <si>
    <t>000  1  13  01992  02  0000  130</t>
  </si>
  <si>
    <t>Доходы от компенсации затрат государства</t>
  </si>
  <si>
    <t>000  1  13  02000  00  0000  130</t>
  </si>
  <si>
    <t>Доходы, поступающие в порядке возмещения расходов, понесенных в связи с эксплуатацией имущества</t>
  </si>
  <si>
    <t>000  1  13  02060  00  0000  130</t>
  </si>
  <si>
    <t>Доходы, поступающие в порядке возмещения расходов, понесенных в связи с эксплуатацией имущества субъектов Российской Федерации</t>
  </si>
  <si>
    <t>000  1  13  02062  02  0000  130</t>
  </si>
  <si>
    <t>Прочие доходы от компенсации затрат государства</t>
  </si>
  <si>
    <t>000  1  13  02990  00  0000  130</t>
  </si>
  <si>
    <t>Прочие доходы от компенсации затрат бюджетов субъектов Российской Федерации</t>
  </si>
  <si>
    <t>000  1  13  02992  02  0000  130</t>
  </si>
  <si>
    <t>ДОХОДЫ ОТ ПРОДАЖИ МАТЕРИАЛЬНЫХ И НЕМАТЕРИАЛЬНЫХ АКТИВОВ</t>
  </si>
  <si>
    <t>000  1  14  00000  00  0000  000</t>
  </si>
  <si>
    <t>Доходы от продажи квартир</t>
  </si>
  <si>
    <t>000  1  14  01000  00  0000  410</t>
  </si>
  <si>
    <t>Доходы от продажи квартир, находящихся в собственности субъектов Российской Федерации</t>
  </si>
  <si>
    <t>000  1  14  01020  02  0000  410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</si>
  <si>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</si>
  <si>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</si>
  <si>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</si>
  <si>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000  1  14  02020  02  0000  410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</si>
  <si>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</si>
  <si>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000  1  14  02023  02  0000  410</t>
  </si>
  <si>
    <t>АДМИНИСТРАТИВНЫЕ ПЛАТЕЖИ И СБОРЫ</t>
  </si>
  <si>
    <t>000  1  15  00000  00  0000  000</t>
  </si>
  <si>
    <t>Платежи, взимаемые государственными и муниципальными органами (организациями) за выполнение определенных функций</t>
  </si>
  <si>
    <t>000  1  15  02000  00  0000  140</t>
  </si>
  <si>
    <t>Платежи, взимаемые государственными органами (организациями) субъектов Российской Федерации за выполнение определенных функций</t>
  </si>
  <si>
    <t>000  1  15  02020  02  0000  140</t>
  </si>
  <si>
    <t>ШТРАФЫ, САНКЦИИ, ВОЗМЕЩЕНИЕ УЩЕРБА</t>
  </si>
  <si>
    <t>000  1  16  00000  00  0000  000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</si>
  <si>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</si>
  <si>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000  1  16  02000  00  0000  140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</si>
  <si>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</si>
  <si>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000  1  16  02030  02  0000  140</t>
  </si>
  <si>
    <t>Денежные взыскания (штрафы) за нарушение законодательства о налогах и сборах</t>
  </si>
  <si>
    <t>000  1  16  03000  00  0000  140</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</si>
  <si>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</si>
  <si>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000  1  16  03020  02  0000  140</t>
  </si>
  <si>
    <t>Денежные взыскания (штрафы) за нарушение бюджетного законодательства Российской Федерации</t>
  </si>
  <si>
    <t>000  1  16  18000  00  0000  140</t>
  </si>
  <si>
    <t>Денежные взыскания (штрафы) за нарушение бюджетного законодательства (в части бюджетов субъектов Российской Федерации)</t>
  </si>
  <si>
    <t>000  1  16  18020  02  0000  140</t>
  </si>
  <si>
    <t>Денежные взыскания (штрафы) за нарушение законодательства о рекламе</t>
  </si>
  <si>
    <t>000  1  16  26000  01  0000  140</t>
  </si>
  <si>
    <t>Денежные взыскания (штрафы) за нарушение законодательства Российской Федерации о пожарной безопасности</t>
  </si>
  <si>
    <t>000  1  16  27000  01  0000  140</t>
  </si>
  <si>
    <t>Денежные взыскания (штрафы) за правонарушения в области дорожного движения</t>
  </si>
  <si>
    <t>000  1  16  30000  01  0000  140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</si>
  <si>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</si>
  <si>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000  1  16  30010  01  0000  140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</si>
  <si>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</si>
  <si>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000  1  16  30012  01  0000  140</t>
  </si>
  <si>
    <t>Денежные взыскания (штрафы) за нарушение законодательства Российской Федерации о безопасности дорожного движения</t>
  </si>
  <si>
    <t>000  1  16  30020  01  0000  140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</si>
  <si>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</si>
  <si>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000  1  16  32000  00  0000  140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</si>
  <si>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</si>
  <si>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000  1  16  32000  02  0000  140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</si>
  <si>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</si>
  <si>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000  1  16  33000  00  0000  140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</si>
  <si>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</si>
  <si>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000  1  16  33020  02  0000  140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</si>
  <si>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</si>
  <si>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000  1  16  37000  00  0000  140</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</si>
  <si>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</si>
  <si>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000  1  16  37020  02  0000  140</t>
  </si>
  <si>
    <t>Прочие поступления от денежных взысканий (штрафов) и иных сумм в возмещение ущерба</t>
  </si>
  <si>
    <t>000  1  16  90000  00  0000  140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</si>
  <si>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</si>
  <si>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000  1  16  90020  02  0000  140</t>
  </si>
  <si>
    <t>ПРОЧИЕ НЕНАЛОГОВЫЕ ДОХОДЫ</t>
  </si>
  <si>
    <t>000  1  17  00000  00  0000  000</t>
  </si>
  <si>
    <t>Невыясненные поступления</t>
  </si>
  <si>
    <t>000  1  17  01000  00  0000  180</t>
  </si>
  <si>
    <t>Невыясненные поступления, зачисляемые в бюджеты субъектов Российской Федерации</t>
  </si>
  <si>
    <t>000  1  17  01020  02  0000  180</t>
  </si>
  <si>
    <t>Прочие неналоговые доходы</t>
  </si>
  <si>
    <t>000  1  17  05000  00  0000  180</t>
  </si>
  <si>
    <t>Прочие неналоговые доходы бюджетов субъектов Российской Федерации</t>
  </si>
  <si>
    <t>000  1  17  05020  02  0000  180</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</si>
  <si>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</si>
  <si>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</si>
  <si>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</si>
  <si>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</si>
  <si>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Субсидии бюджетам бюджетной системы Российской Федерации (межбюджетные субсидии)</t>
  </si>
  <si>
    <t>000  2  02  20000  00  0000  151</t>
  </si>
  <si>
    <t>Субсидии бюджетам на реализацию федеральных целевых программ</t>
  </si>
  <si>
    <t>000  2  02  20051  00  0000  151</t>
  </si>
  <si>
    <t>Субсидии бюджетам субъектов Российской Федерации на реализацию федеральных целевых программ</t>
  </si>
  <si>
    <t>000  2  02  20051  02  0000  151</t>
  </si>
  <si>
    <t>Субсидии бюджетам на реализацию мероприятий государственной программы Российской Федерации "Доступная среда" на 2011 - 2020 годы</t>
  </si>
  <si>
    <t>000  2  02  25027  00  0000  151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</si>
  <si>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</si>
  <si>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000  2  02  25027  02  0000  151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</si>
  <si>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</si>
  <si>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000  2  02  25066  02  0000  151</t>
  </si>
  <si>
    <t>Субсидии бюджетам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</si>
  <si>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000  2  02  25081  00  0000  151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</si>
  <si>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</si>
  <si>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000  2  02  25081  02  0000  151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</si>
  <si>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</si>
  <si>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000  2  02  25082  02  0000  151</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</si>
  <si>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</si>
  <si>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000  2  02  25086  00  0000  151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</si>
  <si>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</si>
  <si>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000  2  02  25086  02  0000  151</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</si>
  <si>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</si>
  <si>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000  2  02  25097  00  0000  151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</si>
  <si>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</si>
  <si>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000  2  02  25097  02  0000  151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</si>
  <si>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</si>
  <si>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000  2  02  25382  02  0000  151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</si>
  <si>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</si>
  <si>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000  2  02  25402  02  0000  151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</si>
  <si>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</si>
  <si>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000  2  02  25462  02  0000  151</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</si>
  <si>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</si>
  <si>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000  2  02  25466  00  0000  151</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</si>
  <si>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</si>
  <si>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000  2  02  25466  02  0000  151</t>
  </si>
  <si>
    <t>Субсидии бюджетам на поддержку экономического и социального развития коренных малочисленных народов Севера, Сибири и Дальнего Востоку</t>
  </si>
  <si>
    <t>000  2  02  25515  00  0000  151</t>
  </si>
  <si>
    <t>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</si>
  <si>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000  2  02  25515  02  0000  151</t>
  </si>
  <si>
    <t>Субсидии бюджетам на реализацию мероприятий по укреплению единства российской нации и этнокультурному развитию народов России</t>
  </si>
  <si>
    <t>000  2  02  25516  00  0000  151</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</si>
  <si>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</si>
  <si>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000  2  02  25516  02  0000  151</t>
  </si>
  <si>
    <t>Субсидии бюджетам на поддержку творческой деятельности и техническое оснащение детских и кукольных театров</t>
  </si>
  <si>
    <t>000  2  02  25517  00  0000  151</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</si>
  <si>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</si>
  <si>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000  2  02  25517  02  0000  151</t>
  </si>
  <si>
    <t>Субсидия бюджетам на поддержку отрасли культуры</t>
  </si>
  <si>
    <t>000  2  02  25519  00  0000  151</t>
  </si>
  <si>
    <t>Субсидия бюджетам субъектов Российской Федерации на поддержку отрасли культуры</t>
  </si>
  <si>
    <t>000  2  02  25519  02  0000  151</t>
  </si>
  <si>
    <t>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</si>
  <si>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000  2  02  25527  00  0000  151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</si>
  <si>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</si>
  <si>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000  2  02  25527  02  0000  151</t>
  </si>
  <si>
    <t>Субсидии бюджетам субъектов Российской Федерации на повышение продуктивности в молочном скотоводстве</t>
  </si>
  <si>
    <t>000  2  02  25542  02  0000  151</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</si>
  <si>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</si>
  <si>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000  2  02  25543  02  0000  151</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</si>
  <si>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</si>
  <si>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000  2  02  25544  02  0000  151</t>
  </si>
  <si>
    <t>Субсидии бюджетам субъектов Российской Федерации на закупку авиационной услуги органами государственной власти субъектов Российской Федерации для оказания медицинской помощи с применением авиации</t>
  </si>
  <si>
    <t>000  2  02  25554  02  0000  151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</si>
  <si>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</si>
  <si>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000  2  02  25555  00  0000  151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</si>
  <si>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</si>
  <si>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000  2  02  25555  02  0000  151</t>
  </si>
  <si>
    <t>Субвенции бюджетам бюджетной системы Российской Федерации</t>
  </si>
  <si>
    <t>000  2  02  30000  00  0000  151</t>
  </si>
  <si>
    <t>Субвенции бюджетам на осуществление первичного воинского учета на территориях, где отсутствуют военные комиссариаты</t>
  </si>
  <si>
    <t>000  2  02  35118  00  0000  151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</si>
  <si>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</si>
  <si>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000  2  02  35118  02  0000  151</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</si>
  <si>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</si>
  <si>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000  2  02  35120  00  0000  151</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</si>
  <si>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</si>
  <si>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000  2  02  35120  02  0000  151</t>
  </si>
  <si>
    <t>Субвенции бюджетам на осуществление отдельных полномочий в области водных отношений</t>
  </si>
  <si>
    <t>000  2  02  35128  00  0000  151</t>
  </si>
  <si>
    <t>Субвенции бюджетам субъектов Российской Федерации на осуществление отдельных полномочий в области водных отношений</t>
  </si>
  <si>
    <t>000  2  02  35128  02  0000  151</t>
  </si>
  <si>
    <t>Субвенции бюджетам на осуществление отдельных полномочий в области лесных отношений</t>
  </si>
  <si>
    <t>000  2  02  35129  00  0000  151</t>
  </si>
  <si>
    <t>Субвенции бюджетам субъектов Российской Федерации на осуществление отдельных полномочий в области лесных отношений</t>
  </si>
  <si>
    <t>000  2  02  35129  02  0000  151</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</si>
  <si>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</si>
  <si>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000  2  02  35134  00  0000  151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</si>
  <si>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</si>
  <si>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000  2  02  35134  02  0000  151</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</si>
  <si>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</si>
  <si>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000  2  02  35135  00  0000  151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</si>
  <si>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</si>
  <si>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000  2  02  35135  02  0000  151</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</si>
  <si>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</si>
  <si>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000  2  02  35137  00  0000  151</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</si>
  <si>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</si>
  <si>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000  2  02  35137  02  0000  151</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</si>
  <si>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</si>
  <si>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000  2  02  35176  00  0000  151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</si>
  <si>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</si>
  <si>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000  2  02  35176  02  0000  151</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</si>
  <si>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</si>
  <si>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000  2  02  35220  00  0000  151</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</si>
  <si>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</si>
  <si>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000  2  02  35220  02  0000  151</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</si>
  <si>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</si>
  <si>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000  2  02  35240  00  0000  151</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</si>
  <si>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</si>
  <si>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000  2  02  35240  02  0000  151</t>
  </si>
  <si>
    <t>Субвенции бюджетам на оплату жилищно-коммунальных услуг отдельным категориям граждан</t>
  </si>
  <si>
    <t>000  2  02  35250  00  0000  151</t>
  </si>
  <si>
    <t>Субвенции бюджетам субъектов Российской Федерации на оплату жилищно-коммунальных услуг отдельным категориям граждан</t>
  </si>
  <si>
    <t>000  2  02  35250  02  0000  151</t>
  </si>
  <si>
    <t>Субвенции бюджетам на выплату единовременного пособия при всех формах устройства детей, лишенных родительского попечения, в семью</t>
  </si>
  <si>
    <t>000  2  02  35260  00  0000  151</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</si>
  <si>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</si>
  <si>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000  2  02  35260  02  0000  151</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</si>
  <si>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</si>
  <si>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000  2  02  35270  00  0000  151</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</si>
  <si>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</si>
  <si>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000  2  02  35270  02  0000  151</t>
  </si>
  <si>
    <t>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</si>
  <si>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000  2  02  35280  00  0000  151</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</si>
  <si>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</si>
  <si>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000  2  02  35280  02  0000  151</t>
  </si>
  <si>
    <t>Субвенции бюджетам на реализацию полномочий Российской Федерации по осуществлению социальных выплат безработным гражданам</t>
  </si>
  <si>
    <t>000  2  02  35290  00  0000  151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</si>
  <si>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</si>
  <si>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000  2  02  35290  02  0000  151</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</si>
  <si>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</si>
  <si>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000  2  02  35380  00  0000  151</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</si>
  <si>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</si>
  <si>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000  2  02  35380  02  0000  151</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</si>
  <si>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</si>
  <si>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000  2  02  35460  00  0000  151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</si>
  <si>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</si>
  <si>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000  2  02  35460  02  0000  151</t>
  </si>
  <si>
    <t xml:space="preserve">Субвенции бюджетам на выполнение полномочий Российской Федерации по осуществлению ежемесячной выплаты в связи с рождением (усыновлением) первого ребенка 
</t>
  </si>
  <si>
    <t>000  2  02  35573  00  0000  151</t>
  </si>
  <si>
    <t xml:space="preserve">Субвенции бюджетам субъектов Российской Федерации на выполнение полномочий Российской Федерации по осуществлению ежемесячной выплаты в связи с рождением (усыновлением) первого ребенка 
</t>
  </si>
  <si>
    <t>000  2  02  35573 02  0000  151</t>
  </si>
  <si>
    <t>Единая субвенция бюджетам субъектов Российской Федерации и бюджету г. Байконура</t>
  </si>
  <si>
    <t>000  2  02  35900  02  0000  151</t>
  </si>
  <si>
    <t>Иные межбюджетные трансферты</t>
  </si>
  <si>
    <t>000  2  02  40000  00  0000  151</t>
  </si>
  <si>
    <t>Межбюджетные трансферты, передаваемые бюджетам на обеспечение деятельности депутатов Государственной Думы и их помощников в избирательных округах</t>
  </si>
  <si>
    <t>000  2  02  45141  00  0000  151</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</si>
  <si>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</si>
  <si>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000  2  02  45141  02  0000  151</t>
  </si>
  <si>
    <t>Межбюджетные трансферты, передаваемые бюджетам на обеспечение членов Совета Федерации и их помощников в субъектах Российской Федерации</t>
  </si>
  <si>
    <t>000  2  02  45142  00  0000  151</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</si>
  <si>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</si>
  <si>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000  2  02  45142  02  0000  151</t>
  </si>
  <si>
    <t>Межбюджетные трансферты, передаваемые бюджетам на реализацию отдельных полномочий в области лекарственного обеспечения</t>
  </si>
  <si>
    <t>000  2  02  45161  00  0000  151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</si>
  <si>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</si>
  <si>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000  2  02  45161  02  0000  151</t>
  </si>
  <si>
    <t>Прочие межбюджетные трансферты, передаваемые бюджетам</t>
  </si>
  <si>
    <t>000  2  02  49999  00  0000  151</t>
  </si>
  <si>
    <t>Прочие межбюджетные трансферты, передаваемые бюджетам субъектов Российской Федерации</t>
  </si>
  <si>
    <t>000  2  02  49999  02  0000  151</t>
  </si>
  <si>
    <t>ПРОЧИЕ БЕЗВОЗМЕЗДНЫЕ ПОСТУПЛЕНИЯ</t>
  </si>
  <si>
    <t>000  2  07  00000  00  0000  000</t>
  </si>
  <si>
    <t>Прочие безвозмездные поступления в бюджеты субъектов Российской Федерации</t>
  </si>
  <si>
    <t>000  2  07  02000  02  0000  180</t>
  </si>
  <si>
    <t>000  2  07  02030  02  0000  180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</si>
  <si>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</si>
  <si>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000  2  18  00000  00  0000  000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</si>
  <si>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</si>
  <si>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000  2  18  00000  00  0000  151</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</si>
  <si>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</si>
  <si>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000  2  18  00000  02  0000  151</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</si>
  <si>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из бюджетов муниципальных образований</t>
  </si>
  <si>
    <t>000  2  18  35135  02  0000  151</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</si>
  <si>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</si>
  <si>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000  2  18  60010  02  0000  151</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</si>
  <si>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</si>
  <si>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000  2  18  71030  02  0000  151</t>
  </si>
  <si>
    <t>Доходы бюджетов бюджетной системы Российской Федерации от возврата организациями остатков субсидий прошлых лет</t>
  </si>
  <si>
    <t>000  2  18  00000  00  0000  180</t>
  </si>
  <si>
    <t>Доходы бюджетов субъектов Российской Федерации от возврата организациями остатков субсидий прошлых лет</t>
  </si>
  <si>
    <t>000  2  18  02000  02  0000  180</t>
  </si>
  <si>
    <t>Доходы бюджетов субъектов Российской Федерации от возврата автономными учреждениями остатков субсидий прошлых лет</t>
  </si>
  <si>
    <t>000  2  18  02020  02  0000  180</t>
  </si>
  <si>
    <t>ВОЗВРАТ ОСТАТКОВ СУБСИДИЙ, СУБВЕНЦИЙ И ИНЫХ МЕЖБЮДЖЕТНЫХ ТРАНСФЕРТОВ, ИМЕЮЩИХ ЦЕЛЕВОЕ НАЗНАЧЕНИЕ, ПРОШЛЫХ ЛЕТ</t>
  </si>
  <si>
    <t>000  2  19  00000  00  0000  000</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</si>
  <si>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</si>
  <si>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000  2  19  00000  02  0000  151</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</si>
  <si>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</si>
  <si>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000  2  19  25462  02  0000  151</t>
  </si>
  <si>
    <t>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t>
  </si>
  <si>
    <t>000  2  19  25515  02  0000  151</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</si>
  <si>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t>
  </si>
  <si>
    <t>000  2  19  35120  02  0000  151</t>
  </si>
  <si>
    <t>Возврат остатков субвенций на оплату жилищно-коммунальных услуг отдельным категориям граждан из бюджетов субъектов Российской Федерации</t>
  </si>
  <si>
    <t>000  2  19  35250  02  0000  151</t>
  </si>
  <si>
    <t>Возврат остатков субвенций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бюджетов субъектов Российской Федерации</t>
  </si>
  <si>
    <t>000  2  19  35290  02  0000  151</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</si>
  <si>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</si>
  <si>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000  2  19  35380  02  0000  151</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</si>
  <si>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</si>
  <si>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000  2  19  35460  02  0000  151</t>
  </si>
  <si>
    <t>Возврат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</si>
  <si>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000  2  19  52090  02  0000  151</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</si>
  <si>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</si>
  <si>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000  2  19  90000  02  0000  151</t>
  </si>
  <si>
    <t>Доходы бюджета - Всего</t>
  </si>
  <si>
    <t>000  8  50  00000  00  0000  000</t>
  </si>
  <si>
    <t>Исполнение бюджета автономного округа по источникам на 01.02.2018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</si>
</sst>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0"/>
    <numFmt numFmtId="165" formatCode="0.0"/>
    <numFmt numFmtId="166" formatCode="_-* #,##0.0_р_._-;\-* #,##0.0_р_._-;_-* &quot;-&quot;?_р_._-;_-@_-"/>
  </numFmts>
  <fonts count="9" x14ac:knownFonts="1">
    <font>
      <sz val="10"/>
      <name val="Arial Cyr"/>
      <charset val="204"/>
    </font>
    <font>
      <sz val="8"/>
      <color theme="1"/>
      <name val="Calibri"/>
      <family val="2"/>
      <charset val="204"/>
      <scheme val="minor"/>
    </font>
    <font>
      <sz val="10"/>
      <name val="Times New Roman"/>
      <family val="1"/>
      <charset val="204"/>
    </font>
    <font>
      <i/>
      <sz val="10"/>
      <name val="Times New Roman"/>
      <family val="1"/>
      <charset val="204"/>
    </font>
    <font>
      <b/>
      <sz val="10"/>
      <name val="Times New Roman"/>
      <family val="1"/>
      <charset val="204"/>
    </font>
    <font>
      <sz val="11"/>
      <color rgb="FF000000"/>
      <name val="Calibri"/>
      <family val="2"/>
      <scheme val="minor"/>
    </font>
    <font>
      <sz val="10"/>
      <name val="Arial Cyr"/>
      <charset val="204"/>
    </font>
    <font>
      <sz val="9"/>
      <name val="Times New Roman"/>
      <family val="1"/>
      <charset val="204"/>
    </font>
    <font>
      <b/>
      <sz val="9"/>
      <name val="Times New Roman"/>
      <family val="1"/>
      <charset val="204"/>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s>
  <cellStyleXfs count="20">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43" fontId="6" fillId="0" borderId="0" applyFont="0" applyFill="0" applyBorder="0" applyAlignment="0" applyProtection="0"/>
  </cellStyleXfs>
  <cellXfs count="95">
    <xf numFmtId="0" fontId="0" fillId="0" borderId="0" xfId="0"/>
    <xf numFmtId="0" fontId="3" fillId="0" borderId="0" xfId="0" applyFont="1" applyFill="1"/>
    <xf numFmtId="0" fontId="4" fillId="0" borderId="0" xfId="0" applyFont="1" applyFill="1"/>
    <xf numFmtId="0" fontId="4"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wrapText="1"/>
    </xf>
    <xf numFmtId="49" fontId="2" fillId="0" borderId="0" xfId="0" applyNumberFormat="1" applyFont="1" applyFill="1" applyBorder="1" applyAlignment="1"/>
    <xf numFmtId="0" fontId="2" fillId="0" borderId="0" xfId="0" applyFont="1" applyFill="1" applyBorder="1"/>
    <xf numFmtId="0" fontId="2" fillId="0" borderId="0" xfId="0" applyFont="1" applyFill="1" applyBorder="1" applyAlignment="1"/>
    <xf numFmtId="0" fontId="2" fillId="0" borderId="0" xfId="0" applyFont="1" applyFill="1" applyBorder="1" applyAlignment="1">
      <alignment horizontal="right"/>
    </xf>
    <xf numFmtId="0" fontId="2" fillId="0" borderId="0" xfId="1" applyFont="1" applyFill="1" applyAlignment="1"/>
    <xf numFmtId="49" fontId="2" fillId="0" borderId="0" xfId="1" applyNumberFormat="1" applyFont="1" applyFill="1" applyAlignment="1"/>
    <xf numFmtId="0" fontId="4" fillId="0" borderId="0" xfId="1" applyFont="1" applyFill="1" applyAlignment="1">
      <alignment horizontal="center" vertical="center" wrapText="1"/>
    </xf>
    <xf numFmtId="0" fontId="2" fillId="0" borderId="0" xfId="1" applyFont="1" applyFill="1"/>
    <xf numFmtId="0" fontId="2" fillId="0" borderId="0" xfId="1" applyFont="1" applyFill="1" applyBorder="1" applyAlignment="1">
      <alignment wrapText="1"/>
    </xf>
    <xf numFmtId="49" fontId="2" fillId="0" borderId="0" xfId="1" applyNumberFormat="1" applyFont="1" applyFill="1" applyBorder="1" applyAlignment="1"/>
    <xf numFmtId="164" fontId="2" fillId="0" borderId="0" xfId="1" applyNumberFormat="1" applyFont="1" applyFill="1" applyBorder="1" applyAlignment="1"/>
    <xf numFmtId="0" fontId="2" fillId="0" borderId="1" xfId="1" applyFont="1" applyFill="1" applyBorder="1" applyAlignment="1">
      <alignment wrapText="1"/>
    </xf>
    <xf numFmtId="0" fontId="2" fillId="0" borderId="0" xfId="0" applyFont="1" applyFill="1"/>
    <xf numFmtId="0" fontId="4" fillId="0" borderId="1" xfId="1" applyFont="1" applyFill="1" applyBorder="1" applyAlignment="1">
      <alignment wrapText="1"/>
    </xf>
    <xf numFmtId="0" fontId="4" fillId="0" borderId="0" xfId="1" applyFont="1" applyFill="1"/>
    <xf numFmtId="0" fontId="2"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wrapText="1"/>
    </xf>
    <xf numFmtId="0" fontId="2" fillId="0" borderId="3" xfId="0" applyFont="1" applyFill="1" applyBorder="1"/>
    <xf numFmtId="0" fontId="2" fillId="0" borderId="4" xfId="0" applyFont="1" applyFill="1" applyBorder="1"/>
    <xf numFmtId="49" fontId="3" fillId="0" borderId="1" xfId="0" applyNumberFormat="1" applyFont="1" applyFill="1" applyBorder="1" applyAlignment="1">
      <alignment horizontal="center" vertical="center"/>
    </xf>
    <xf numFmtId="164" fontId="4"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xf>
    <xf numFmtId="49" fontId="4" fillId="0" borderId="2" xfId="1" applyNumberFormat="1" applyFont="1" applyFill="1" applyBorder="1" applyAlignment="1">
      <alignment horizontal="center" vertical="center"/>
    </xf>
    <xf numFmtId="49" fontId="2" fillId="0" borderId="2" xfId="1" applyNumberFormat="1" applyFont="1" applyFill="1" applyBorder="1" applyAlignment="1">
      <alignment horizontal="center" vertical="center"/>
    </xf>
    <xf numFmtId="164" fontId="4" fillId="0" borderId="1" xfId="1" applyNumberFormat="1" applyFont="1" applyFill="1" applyBorder="1" applyAlignment="1">
      <alignment horizontal="center" vertical="center"/>
    </xf>
    <xf numFmtId="164" fontId="2" fillId="0" borderId="1" xfId="1" applyNumberFormat="1" applyFont="1" applyFill="1" applyBorder="1" applyAlignment="1">
      <alignment horizontal="center" vertical="center"/>
    </xf>
    <xf numFmtId="0" fontId="2" fillId="0" borderId="2" xfId="1" applyFont="1" applyFill="1" applyBorder="1" applyAlignment="1">
      <alignment horizontal="center" vertical="center" wrapText="1"/>
    </xf>
    <xf numFmtId="0" fontId="2" fillId="0" borderId="1" xfId="1" applyFont="1" applyFill="1" applyBorder="1" applyAlignment="1">
      <alignment vertical="justify" wrapText="1"/>
    </xf>
    <xf numFmtId="0" fontId="2" fillId="0" borderId="1" xfId="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0" fontId="2" fillId="0" borderId="1" xfId="1" applyFont="1" applyFill="1" applyBorder="1" applyAlignment="1">
      <alignment vertical="top" wrapText="1"/>
    </xf>
    <xf numFmtId="165" fontId="2" fillId="0" borderId="2" xfId="1" applyNumberFormat="1" applyFont="1" applyFill="1" applyBorder="1" applyAlignment="1">
      <alignment horizontal="center" vertical="center" wrapText="1"/>
    </xf>
    <xf numFmtId="0" fontId="2" fillId="0" borderId="5" xfId="0" applyFont="1" applyFill="1" applyBorder="1" applyAlignment="1">
      <alignment horizontal="right"/>
    </xf>
    <xf numFmtId="0" fontId="2" fillId="0" borderId="0" xfId="0" applyFont="1" applyFill="1" applyAlignment="1"/>
    <xf numFmtId="0" fontId="2" fillId="0" borderId="0" xfId="0" applyFont="1" applyFill="1" applyAlignment="1">
      <alignment vertical="top"/>
    </xf>
    <xf numFmtId="49" fontId="7" fillId="0" borderId="0" xfId="0" applyNumberFormat="1" applyFont="1" applyFill="1" applyAlignment="1">
      <alignment horizontal="center"/>
    </xf>
    <xf numFmtId="0" fontId="2" fillId="0" borderId="0" xfId="0" applyFont="1" applyFill="1" applyAlignment="1">
      <alignment horizontal="center"/>
    </xf>
    <xf numFmtId="0" fontId="0" fillId="0" borderId="0" xfId="0" applyFont="1" applyFill="1"/>
    <xf numFmtId="164" fontId="2" fillId="0" borderId="0" xfId="0" applyNumberFormat="1" applyFont="1" applyFill="1" applyAlignment="1">
      <alignment horizontal="center"/>
    </xf>
    <xf numFmtId="0" fontId="4" fillId="0"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 xfId="0" applyFont="1" applyFill="1" applyBorder="1" applyAlignment="1">
      <alignment horizontal="left" vertical="top" wrapText="1"/>
    </xf>
    <xf numFmtId="49" fontId="7" fillId="0" borderId="1" xfId="0" applyNumberFormat="1" applyFont="1" applyFill="1" applyBorder="1" applyAlignment="1">
      <alignment horizontal="center"/>
    </xf>
    <xf numFmtId="166" fontId="2" fillId="0" borderId="1" xfId="0" applyNumberFormat="1" applyFont="1" applyFill="1" applyBorder="1" applyAlignment="1">
      <alignment horizontal="right"/>
    </xf>
    <xf numFmtId="166" fontId="2" fillId="0" borderId="1" xfId="19" applyNumberFormat="1" applyFont="1" applyFill="1" applyBorder="1" applyAlignment="1">
      <alignment horizontal="center"/>
    </xf>
    <xf numFmtId="166" fontId="4" fillId="0" borderId="1" xfId="19" applyNumberFormat="1" applyFont="1" applyFill="1" applyBorder="1" applyAlignment="1">
      <alignment horizontal="center"/>
    </xf>
    <xf numFmtId="0" fontId="2" fillId="0" borderId="1" xfId="0" applyFont="1" applyFill="1" applyBorder="1" applyAlignment="1" applyProtection="1">
      <alignment horizontal="left" vertical="top" wrapText="1" readingOrder="1"/>
      <protection locked="0"/>
    </xf>
    <xf numFmtId="0" fontId="2" fillId="0" borderId="1" xfId="0" applyFont="1" applyFill="1" applyBorder="1" applyAlignment="1">
      <alignment horizontal="left" vertical="top" wrapText="1" readingOrder="1"/>
    </xf>
    <xf numFmtId="0" fontId="2" fillId="0" borderId="1" xfId="0" applyNumberFormat="1" applyFont="1" applyFill="1" applyBorder="1" applyAlignment="1" applyProtection="1">
      <alignment horizontal="left" vertical="top" wrapText="1" readingOrder="1"/>
      <protection locked="0"/>
    </xf>
    <xf numFmtId="0" fontId="2" fillId="0" borderId="1" xfId="0" applyFont="1" applyFill="1" applyBorder="1" applyAlignment="1" applyProtection="1">
      <alignment vertical="top" wrapText="1" readingOrder="1"/>
      <protection locked="0"/>
    </xf>
    <xf numFmtId="166" fontId="2" fillId="0" borderId="1" xfId="0" applyNumberFormat="1" applyFont="1" applyFill="1" applyBorder="1" applyAlignment="1"/>
    <xf numFmtId="0" fontId="2" fillId="0" borderId="1" xfId="0" applyNumberFormat="1" applyFont="1" applyFill="1" applyBorder="1" applyAlignment="1" applyProtection="1">
      <alignment vertical="top" wrapText="1" readingOrder="1"/>
      <protection locked="0"/>
    </xf>
    <xf numFmtId="49" fontId="2" fillId="0" borderId="1" xfId="0" applyNumberFormat="1" applyFont="1" applyFill="1" applyBorder="1" applyAlignment="1" applyProtection="1">
      <alignment vertical="top" wrapText="1" readingOrder="1"/>
      <protection locked="0"/>
    </xf>
    <xf numFmtId="0" fontId="2" fillId="0" borderId="1" xfId="0" applyFont="1" applyFill="1" applyBorder="1" applyAlignment="1">
      <alignment vertical="top" wrapText="1" readingOrder="1"/>
    </xf>
    <xf numFmtId="0" fontId="2" fillId="0" borderId="10" xfId="0" applyFont="1" applyFill="1" applyBorder="1" applyAlignment="1" applyProtection="1">
      <alignment vertical="top" wrapText="1" readingOrder="1"/>
      <protection locked="0"/>
    </xf>
    <xf numFmtId="0" fontId="2" fillId="0" borderId="10" xfId="0" applyNumberFormat="1" applyFont="1" applyFill="1" applyBorder="1" applyAlignment="1" applyProtection="1">
      <alignment vertical="top" wrapText="1" readingOrder="1"/>
      <protection locked="0"/>
    </xf>
    <xf numFmtId="166" fontId="4" fillId="0" borderId="1" xfId="0" applyNumberFormat="1" applyFont="1" applyFill="1" applyBorder="1" applyAlignment="1"/>
    <xf numFmtId="0" fontId="4" fillId="0" borderId="0" xfId="0" applyFont="1" applyFill="1" applyAlignment="1"/>
    <xf numFmtId="0" fontId="2" fillId="0" borderId="12" xfId="0" applyFont="1" applyFill="1" applyBorder="1" applyAlignment="1" applyProtection="1">
      <alignment vertical="top" wrapText="1" readingOrder="1"/>
      <protection locked="0"/>
    </xf>
    <xf numFmtId="0" fontId="2" fillId="0" borderId="1" xfId="0" applyFont="1" applyFill="1" applyBorder="1" applyAlignment="1" applyProtection="1">
      <alignment vertical="center" wrapText="1" readingOrder="1"/>
      <protection locked="0"/>
    </xf>
    <xf numFmtId="0" fontId="4" fillId="0" borderId="1" xfId="0" applyFont="1" applyFill="1" applyBorder="1" applyAlignment="1">
      <alignment vertical="top" wrapText="1" readingOrder="1"/>
    </xf>
    <xf numFmtId="49" fontId="8" fillId="0" borderId="1" xfId="0" applyNumberFormat="1" applyFont="1" applyFill="1" applyBorder="1" applyAlignment="1">
      <alignment horizontal="center"/>
    </xf>
    <xf numFmtId="0" fontId="2" fillId="0" borderId="13" xfId="0" applyFont="1" applyFill="1" applyBorder="1" applyAlignment="1" applyProtection="1">
      <alignment vertical="top" wrapText="1" readingOrder="1"/>
      <protection locked="0"/>
    </xf>
    <xf numFmtId="0" fontId="4" fillId="0" borderId="1" xfId="0" applyFont="1" applyFill="1" applyBorder="1" applyAlignment="1">
      <alignment horizontal="left" wrapText="1"/>
    </xf>
    <xf numFmtId="166" fontId="8" fillId="0" borderId="1" xfId="0" applyNumberFormat="1" applyFont="1" applyFill="1" applyBorder="1" applyAlignment="1">
      <alignment horizontal="center"/>
    </xf>
    <xf numFmtId="164" fontId="2" fillId="0" borderId="1" xfId="0" applyNumberFormat="1" applyFont="1" applyFill="1" applyBorder="1" applyAlignment="1"/>
    <xf numFmtId="164" fontId="7" fillId="0" borderId="1" xfId="0" applyNumberFormat="1" applyFont="1" applyFill="1" applyBorder="1" applyAlignment="1"/>
    <xf numFmtId="166" fontId="8" fillId="0" borderId="1" xfId="0" applyNumberFormat="1" applyFont="1" applyFill="1" applyBorder="1" applyAlignment="1">
      <alignment horizontal="right"/>
    </xf>
    <xf numFmtId="0" fontId="4" fillId="0" borderId="2"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1" xfId="0" applyFont="1" applyFill="1" applyBorder="1" applyAlignment="1">
      <alignment horizontal="center" vertical="center" wrapText="1" readingOrder="1"/>
    </xf>
    <xf numFmtId="0" fontId="4" fillId="0" borderId="9" xfId="0" applyFont="1" applyFill="1" applyBorder="1" applyAlignment="1">
      <alignment horizontal="center" vertical="center" wrapText="1" readingOrder="1"/>
    </xf>
    <xf numFmtId="0" fontId="4" fillId="0" borderId="0" xfId="0" applyFont="1" applyFill="1" applyAlignment="1">
      <alignment horizontal="center"/>
    </xf>
    <xf numFmtId="0" fontId="0" fillId="0" borderId="0" xfId="0" applyFont="1" applyFill="1"/>
    <xf numFmtId="0" fontId="4"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9" xfId="0" applyFont="1" applyFill="1" applyBorder="1" applyAlignment="1">
      <alignment horizontal="center" vertical="center" wrapText="1"/>
    </xf>
    <xf numFmtId="164" fontId="4" fillId="0" borderId="2" xfId="0" applyNumberFormat="1" applyFont="1" applyFill="1" applyBorder="1" applyAlignment="1">
      <alignment horizontal="center" vertical="center"/>
    </xf>
    <xf numFmtId="164" fontId="4" fillId="0" borderId="7" xfId="0" applyNumberFormat="1" applyFont="1" applyFill="1" applyBorder="1" applyAlignment="1">
      <alignment horizontal="center" vertical="center"/>
    </xf>
    <xf numFmtId="0" fontId="2" fillId="0" borderId="5" xfId="0" applyFont="1" applyFill="1" applyBorder="1" applyAlignment="1">
      <alignment horizontal="right"/>
    </xf>
    <xf numFmtId="0" fontId="2" fillId="0" borderId="5" xfId="1" applyFont="1" applyFill="1" applyBorder="1" applyAlignment="1">
      <alignment horizontal="right"/>
    </xf>
    <xf numFmtId="49" fontId="4" fillId="0" borderId="0" xfId="1" applyNumberFormat="1" applyFont="1" applyFill="1" applyAlignment="1">
      <alignment horizontal="center" vertical="center"/>
    </xf>
  </cellXfs>
  <cellStyles count="20">
    <cellStyle name="Normal" xfId="18"/>
    <cellStyle name="Обычный" xfId="0" builtinId="0"/>
    <cellStyle name="Обычный 10" xfId="1"/>
    <cellStyle name="Обычный 11" xfId="2"/>
    <cellStyle name="Обычный 12" xfId="3"/>
    <cellStyle name="Обычный 13" xfId="4"/>
    <cellStyle name="Обычный 14" xfId="5"/>
    <cellStyle name="Обычный 15" xfId="6"/>
    <cellStyle name="Обычный 16" xfId="7"/>
    <cellStyle name="Обычный 17" xfId="8"/>
    <cellStyle name="Обычный 18" xfId="17"/>
    <cellStyle name="Обычный 2" xfId="9"/>
    <cellStyle name="Обычный 3" xfId="10"/>
    <cellStyle name="Обычный 4" xfId="11"/>
    <cellStyle name="Обычный 5" xfId="12"/>
    <cellStyle name="Обычный 6" xfId="13"/>
    <cellStyle name="Обычный 7" xfId="14"/>
    <cellStyle name="Обычный 8" xfId="15"/>
    <cellStyle name="Обычный 9" xfId="16"/>
    <cellStyle name="Финансовый 2" xfId="19"/>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CC"/>
      <color rgb="FF99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83"/>
  <sheetViews>
    <sheetView zoomScaleNormal="100" zoomScaleSheetLayoutView="80" zoomScalePageLayoutView="75" workbookViewId="0">
      <pane xSplit="2" ySplit="4" topLeftCell="C280" activePane="bottomRight" state="frozen"/>
      <selection pane="topRight" activeCell="C1" sqref="C1"/>
      <selection pane="bottomLeft" activeCell="A5" sqref="A5"/>
      <selection pane="bottomRight" activeCell="D5" sqref="D5"/>
    </sheetView>
  </sheetViews>
  <sheetFormatPr defaultColWidth="9.140625" defaultRowHeight="12.75" x14ac:dyDescent="0.2"/>
  <cols>
    <col min="1" max="1" width="44.85546875" style="44" customWidth="1"/>
    <col min="2" max="2" width="25.7109375" style="45" customWidth="1"/>
    <col min="3" max="3" width="15" style="46" customWidth="1"/>
    <col min="4" max="4" width="14.7109375" style="46" customWidth="1"/>
    <col min="5" max="5" width="15.140625" style="46" customWidth="1"/>
    <col min="6" max="6" width="9.5703125" style="46" customWidth="1"/>
    <col min="7" max="7" width="9.42578125" style="46" customWidth="1"/>
    <col min="8" max="16384" width="9.140625" style="19"/>
  </cols>
  <sheetData>
    <row r="1" spans="1:7" s="43" customFormat="1" x14ac:dyDescent="0.2">
      <c r="A1" s="82" t="s">
        <v>302</v>
      </c>
      <c r="B1" s="82"/>
      <c r="C1" s="82"/>
      <c r="D1" s="83"/>
      <c r="E1" s="82"/>
      <c r="F1" s="82"/>
      <c r="G1" s="82"/>
    </row>
    <row r="2" spans="1:7" s="43" customFormat="1" x14ac:dyDescent="0.2">
      <c r="A2" s="44"/>
      <c r="B2" s="45"/>
      <c r="C2" s="46"/>
      <c r="D2" s="47"/>
      <c r="E2" s="48"/>
      <c r="F2" s="46"/>
      <c r="G2" s="42" t="s">
        <v>303</v>
      </c>
    </row>
    <row r="3" spans="1:7" s="43" customFormat="1" x14ac:dyDescent="0.2">
      <c r="A3" s="84" t="s">
        <v>158</v>
      </c>
      <c r="B3" s="85" t="s">
        <v>304</v>
      </c>
      <c r="C3" s="86" t="s">
        <v>305</v>
      </c>
      <c r="D3" s="88" t="s">
        <v>306</v>
      </c>
      <c r="E3" s="86" t="s">
        <v>307</v>
      </c>
      <c r="F3" s="90" t="s">
        <v>308</v>
      </c>
      <c r="G3" s="91"/>
    </row>
    <row r="4" spans="1:7" s="50" customFormat="1" ht="51" x14ac:dyDescent="0.2">
      <c r="A4" s="84"/>
      <c r="B4" s="85"/>
      <c r="C4" s="87"/>
      <c r="D4" s="89"/>
      <c r="E4" s="87"/>
      <c r="F4" s="49" t="s">
        <v>309</v>
      </c>
      <c r="G4" s="49" t="s">
        <v>310</v>
      </c>
    </row>
    <row r="5" spans="1:7" x14ac:dyDescent="0.2">
      <c r="A5" s="51" t="s">
        <v>311</v>
      </c>
      <c r="B5" s="52" t="s">
        <v>312</v>
      </c>
      <c r="C5" s="53">
        <f>C6+C76</f>
        <v>172953086.09999999</v>
      </c>
      <c r="D5" s="53">
        <f>D6+D76</f>
        <v>172953086.09999999</v>
      </c>
      <c r="E5" s="76">
        <f>E7+E18+E28+E36+E43+E69+E77+E106+E127+E142+E148+E151+E172</f>
        <v>6239176.5999999996</v>
      </c>
      <c r="F5" s="54">
        <f t="shared" ref="F5:F68" si="0">IF(C5=0,0,IF(E5&lt;0,0,IF((E5/C5*100)&gt;150,"св.100",E5/C5*100)))</f>
        <v>3.6</v>
      </c>
      <c r="G5" s="54">
        <f t="shared" ref="G5:G68" si="1">IF(D5=0,0,IF(E5&lt;0,0,IF((E5/D5*100)&gt;150,"св.100",E5/D5*100)))</f>
        <v>3.6</v>
      </c>
    </row>
    <row r="6" spans="1:7" s="2" customFormat="1" x14ac:dyDescent="0.2">
      <c r="A6" s="78" t="s">
        <v>313</v>
      </c>
      <c r="B6" s="79"/>
      <c r="C6" s="77">
        <f>C7+C18+C28+C36+C43+C69</f>
        <v>167617570.5</v>
      </c>
      <c r="D6" s="77">
        <f>D7+D18+D28+D36+D43+D69</f>
        <v>167617570.5</v>
      </c>
      <c r="E6" s="76">
        <f>E7+E18+E28+E36+E43+E69</f>
        <v>6021482.5</v>
      </c>
      <c r="F6" s="55">
        <f t="shared" si="0"/>
        <v>3.6</v>
      </c>
      <c r="G6" s="55">
        <f t="shared" si="1"/>
        <v>3.6</v>
      </c>
    </row>
    <row r="7" spans="1:7" x14ac:dyDescent="0.2">
      <c r="A7" s="56" t="s">
        <v>314</v>
      </c>
      <c r="B7" s="52" t="s">
        <v>315</v>
      </c>
      <c r="C7" s="53">
        <f t="shared" ref="C7:E7" si="2">C8+C12</f>
        <v>96392581.299999997</v>
      </c>
      <c r="D7" s="53">
        <f t="shared" si="2"/>
        <v>96392581.299999997</v>
      </c>
      <c r="E7" s="75">
        <f t="shared" si="2"/>
        <v>5093129.4000000004</v>
      </c>
      <c r="F7" s="54">
        <f t="shared" si="0"/>
        <v>5.3</v>
      </c>
      <c r="G7" s="54">
        <f t="shared" si="1"/>
        <v>5.3</v>
      </c>
    </row>
    <row r="8" spans="1:7" x14ac:dyDescent="0.2">
      <c r="A8" s="56" t="s">
        <v>316</v>
      </c>
      <c r="B8" s="52" t="s">
        <v>317</v>
      </c>
      <c r="C8" s="53">
        <f>C9</f>
        <v>45904022</v>
      </c>
      <c r="D8" s="53">
        <f>D9</f>
        <v>45904022</v>
      </c>
      <c r="E8" s="75">
        <f>E9</f>
        <v>932145.8</v>
      </c>
      <c r="F8" s="54">
        <f t="shared" si="0"/>
        <v>2</v>
      </c>
      <c r="G8" s="54">
        <f t="shared" si="1"/>
        <v>2</v>
      </c>
    </row>
    <row r="9" spans="1:7" ht="38.25" x14ac:dyDescent="0.2">
      <c r="A9" s="56" t="s">
        <v>318</v>
      </c>
      <c r="B9" s="52" t="s">
        <v>319</v>
      </c>
      <c r="C9" s="53">
        <f>C10+C11</f>
        <v>45904022</v>
      </c>
      <c r="D9" s="53">
        <f>D10+D11</f>
        <v>45904022</v>
      </c>
      <c r="E9" s="75">
        <f>E10+E11</f>
        <v>932145.8</v>
      </c>
      <c r="F9" s="54">
        <f t="shared" si="0"/>
        <v>2</v>
      </c>
      <c r="G9" s="54">
        <f t="shared" si="1"/>
        <v>2</v>
      </c>
    </row>
    <row r="10" spans="1:7" ht="51" x14ac:dyDescent="0.2">
      <c r="A10" s="56" t="s">
        <v>320</v>
      </c>
      <c r="B10" s="52" t="s">
        <v>321</v>
      </c>
      <c r="C10" s="53">
        <v>26282101.699999999</v>
      </c>
      <c r="D10" s="53">
        <v>26282101.699999999</v>
      </c>
      <c r="E10" s="75">
        <v>658397.4</v>
      </c>
      <c r="F10" s="54">
        <f t="shared" si="0"/>
        <v>2.5</v>
      </c>
      <c r="G10" s="54">
        <f t="shared" si="1"/>
        <v>2.5</v>
      </c>
    </row>
    <row r="11" spans="1:7" ht="38.25" x14ac:dyDescent="0.2">
      <c r="A11" s="56" t="s">
        <v>322</v>
      </c>
      <c r="B11" s="52" t="s">
        <v>323</v>
      </c>
      <c r="C11" s="53">
        <v>19621920.300000001</v>
      </c>
      <c r="D11" s="53">
        <v>19621920.300000001</v>
      </c>
      <c r="E11" s="75">
        <v>273748.40000000002</v>
      </c>
      <c r="F11" s="54">
        <f t="shared" si="0"/>
        <v>1.4</v>
      </c>
      <c r="G11" s="54">
        <f t="shared" si="1"/>
        <v>1.4</v>
      </c>
    </row>
    <row r="12" spans="1:7" s="8" customFormat="1" x14ac:dyDescent="0.2">
      <c r="A12" s="57" t="s">
        <v>324</v>
      </c>
      <c r="B12" s="52" t="s">
        <v>325</v>
      </c>
      <c r="C12" s="53">
        <f t="shared" ref="C12:D12" si="3">C13+C14+C15+C16</f>
        <v>50488559.299999997</v>
      </c>
      <c r="D12" s="53">
        <f t="shared" si="3"/>
        <v>50488559.299999997</v>
      </c>
      <c r="E12" s="75">
        <f>E13+E14+E15+E16+E17</f>
        <v>4160983.6</v>
      </c>
      <c r="F12" s="54">
        <f t="shared" si="0"/>
        <v>8.1999999999999993</v>
      </c>
      <c r="G12" s="54">
        <f t="shared" si="1"/>
        <v>8.1999999999999993</v>
      </c>
    </row>
    <row r="13" spans="1:7" ht="76.5" x14ac:dyDescent="0.2">
      <c r="A13" s="58" t="s">
        <v>326</v>
      </c>
      <c r="B13" s="52" t="s">
        <v>327</v>
      </c>
      <c r="C13" s="53">
        <v>49468191.200000003</v>
      </c>
      <c r="D13" s="53">
        <v>49468191.200000003</v>
      </c>
      <c r="E13" s="75">
        <v>4081242.6</v>
      </c>
      <c r="F13" s="54">
        <f t="shared" si="0"/>
        <v>8.3000000000000007</v>
      </c>
      <c r="G13" s="54">
        <f t="shared" si="1"/>
        <v>8.3000000000000007</v>
      </c>
    </row>
    <row r="14" spans="1:7" ht="114.75" x14ac:dyDescent="0.2">
      <c r="A14" s="58" t="s">
        <v>328</v>
      </c>
      <c r="B14" s="52" t="s">
        <v>329</v>
      </c>
      <c r="C14" s="53">
        <v>155700.20000000001</v>
      </c>
      <c r="D14" s="53">
        <v>155700.20000000001</v>
      </c>
      <c r="E14" s="75">
        <v>43970.3</v>
      </c>
      <c r="F14" s="54">
        <f t="shared" si="0"/>
        <v>28.2</v>
      </c>
      <c r="G14" s="54">
        <f t="shared" si="1"/>
        <v>28.2</v>
      </c>
    </row>
    <row r="15" spans="1:7" ht="51" x14ac:dyDescent="0.2">
      <c r="A15" s="56" t="s">
        <v>330</v>
      </c>
      <c r="B15" s="52" t="s">
        <v>331</v>
      </c>
      <c r="C15" s="53">
        <v>172141.1</v>
      </c>
      <c r="D15" s="53">
        <v>172141.1</v>
      </c>
      <c r="E15" s="75">
        <v>769.6</v>
      </c>
      <c r="F15" s="54">
        <f t="shared" si="0"/>
        <v>0.4</v>
      </c>
      <c r="G15" s="54">
        <f t="shared" si="1"/>
        <v>0.4</v>
      </c>
    </row>
    <row r="16" spans="1:7" ht="89.25" x14ac:dyDescent="0.2">
      <c r="A16" s="58" t="s">
        <v>332</v>
      </c>
      <c r="B16" s="52" t="s">
        <v>333</v>
      </c>
      <c r="C16" s="53">
        <v>692526.8</v>
      </c>
      <c r="D16" s="53">
        <v>692526.8</v>
      </c>
      <c r="E16" s="75">
        <v>35009</v>
      </c>
      <c r="F16" s="54">
        <f t="shared" si="0"/>
        <v>5.0999999999999996</v>
      </c>
      <c r="G16" s="54">
        <f t="shared" si="1"/>
        <v>5.0999999999999996</v>
      </c>
    </row>
    <row r="17" spans="1:7" ht="51" x14ac:dyDescent="0.2">
      <c r="A17" s="58" t="s">
        <v>334</v>
      </c>
      <c r="B17" s="52" t="s">
        <v>335</v>
      </c>
      <c r="C17" s="53">
        <v>0</v>
      </c>
      <c r="D17" s="53">
        <v>0</v>
      </c>
      <c r="E17" s="75">
        <v>-7.9</v>
      </c>
      <c r="F17" s="54">
        <f t="shared" si="0"/>
        <v>0</v>
      </c>
      <c r="G17" s="54">
        <f t="shared" si="1"/>
        <v>0</v>
      </c>
    </row>
    <row r="18" spans="1:7" ht="38.25" x14ac:dyDescent="0.2">
      <c r="A18" s="57" t="s">
        <v>336</v>
      </c>
      <c r="B18" s="52" t="s">
        <v>337</v>
      </c>
      <c r="C18" s="53">
        <f>C19</f>
        <v>5437926.2000000002</v>
      </c>
      <c r="D18" s="53">
        <f>D19</f>
        <v>5437926.2000000002</v>
      </c>
      <c r="E18" s="75">
        <f>E19</f>
        <v>443293.5</v>
      </c>
      <c r="F18" s="54">
        <f t="shared" si="0"/>
        <v>8.1999999999999993</v>
      </c>
      <c r="G18" s="54">
        <f t="shared" si="1"/>
        <v>8.1999999999999993</v>
      </c>
    </row>
    <row r="19" spans="1:7" s="43" customFormat="1" ht="38.25" x14ac:dyDescent="0.2">
      <c r="A19" s="59" t="s">
        <v>338</v>
      </c>
      <c r="B19" s="52" t="s">
        <v>339</v>
      </c>
      <c r="C19" s="60">
        <f>C20+C21+C23+C24+C25+C26+C27</f>
        <v>5437926.2000000002</v>
      </c>
      <c r="D19" s="60">
        <f>D20+D21+D23+D24+D25+D26+D27</f>
        <v>5437926.2000000002</v>
      </c>
      <c r="E19" s="75">
        <f>E20+E23+E24+E25+E26+E27+E21</f>
        <v>443293.5</v>
      </c>
      <c r="F19" s="54">
        <f t="shared" si="0"/>
        <v>8.1999999999999993</v>
      </c>
      <c r="G19" s="54">
        <f t="shared" si="1"/>
        <v>8.1999999999999993</v>
      </c>
    </row>
    <row r="20" spans="1:7" s="43" customFormat="1" ht="25.5" x14ac:dyDescent="0.2">
      <c r="A20" s="59" t="s">
        <v>340</v>
      </c>
      <c r="B20" s="52" t="s">
        <v>341</v>
      </c>
      <c r="C20" s="60">
        <v>65000</v>
      </c>
      <c r="D20" s="60">
        <v>65000</v>
      </c>
      <c r="E20" s="75">
        <v>5498.6</v>
      </c>
      <c r="F20" s="54">
        <f t="shared" si="0"/>
        <v>8.5</v>
      </c>
      <c r="G20" s="54">
        <f t="shared" si="1"/>
        <v>8.5</v>
      </c>
    </row>
    <row r="21" spans="1:7" s="43" customFormat="1" ht="140.25" x14ac:dyDescent="0.2">
      <c r="A21" s="61" t="s">
        <v>342</v>
      </c>
      <c r="B21" s="52" t="s">
        <v>343</v>
      </c>
      <c r="C21" s="60">
        <f>C22</f>
        <v>630334.19999999995</v>
      </c>
      <c r="D21" s="60">
        <f>D22</f>
        <v>630334.19999999995</v>
      </c>
      <c r="E21" s="75">
        <f>E22</f>
        <v>57627.9</v>
      </c>
      <c r="F21" s="54">
        <f t="shared" si="0"/>
        <v>9.1</v>
      </c>
      <c r="G21" s="54">
        <f t="shared" si="1"/>
        <v>9.1</v>
      </c>
    </row>
    <row r="22" spans="1:7" s="43" customFormat="1" ht="165.75" x14ac:dyDescent="0.2">
      <c r="A22" s="61" t="s">
        <v>344</v>
      </c>
      <c r="B22" s="52" t="s">
        <v>345</v>
      </c>
      <c r="C22" s="60">
        <v>630334.19999999995</v>
      </c>
      <c r="D22" s="60">
        <v>630334.19999999995</v>
      </c>
      <c r="E22" s="75">
        <v>57627.9</v>
      </c>
      <c r="F22" s="54">
        <f t="shared" si="0"/>
        <v>9.1</v>
      </c>
      <c r="G22" s="54">
        <f t="shared" si="1"/>
        <v>9.1</v>
      </c>
    </row>
    <row r="23" spans="1:7" s="43" customFormat="1" ht="76.5" x14ac:dyDescent="0.2">
      <c r="A23" s="59" t="s">
        <v>346</v>
      </c>
      <c r="B23" s="52" t="s">
        <v>347</v>
      </c>
      <c r="C23" s="60">
        <v>1626491.9</v>
      </c>
      <c r="D23" s="60">
        <v>1626491.9</v>
      </c>
      <c r="E23" s="75">
        <v>143728</v>
      </c>
      <c r="F23" s="54">
        <f t="shared" si="0"/>
        <v>8.8000000000000007</v>
      </c>
      <c r="G23" s="54">
        <f t="shared" si="1"/>
        <v>8.8000000000000007</v>
      </c>
    </row>
    <row r="24" spans="1:7" s="43" customFormat="1" ht="89.25" x14ac:dyDescent="0.2">
      <c r="A24" s="61" t="s">
        <v>348</v>
      </c>
      <c r="B24" s="52" t="s">
        <v>349</v>
      </c>
      <c r="C24" s="60">
        <v>14106.6</v>
      </c>
      <c r="D24" s="60">
        <v>14106.6</v>
      </c>
      <c r="E24" s="75">
        <v>922.3</v>
      </c>
      <c r="F24" s="54">
        <f t="shared" si="0"/>
        <v>6.5</v>
      </c>
      <c r="G24" s="54">
        <f t="shared" si="1"/>
        <v>6.5</v>
      </c>
    </row>
    <row r="25" spans="1:7" s="43" customFormat="1" ht="76.5" x14ac:dyDescent="0.2">
      <c r="A25" s="62" t="s">
        <v>350</v>
      </c>
      <c r="B25" s="52" t="s">
        <v>351</v>
      </c>
      <c r="C25" s="60">
        <v>3194084.9</v>
      </c>
      <c r="D25" s="60">
        <v>3194084.9</v>
      </c>
      <c r="E25" s="75">
        <v>248953.3</v>
      </c>
      <c r="F25" s="54">
        <f t="shared" si="0"/>
        <v>7.8</v>
      </c>
      <c r="G25" s="54">
        <f t="shared" si="1"/>
        <v>7.8</v>
      </c>
    </row>
    <row r="26" spans="1:7" s="43" customFormat="1" ht="76.5" x14ac:dyDescent="0.2">
      <c r="A26" s="62" t="s">
        <v>352</v>
      </c>
      <c r="B26" s="52" t="s">
        <v>353</v>
      </c>
      <c r="C26" s="60">
        <v>-292091.40000000002</v>
      </c>
      <c r="D26" s="60">
        <v>-292091.40000000002</v>
      </c>
      <c r="E26" s="75">
        <v>-33967.5</v>
      </c>
      <c r="F26" s="54">
        <f t="shared" si="0"/>
        <v>0</v>
      </c>
      <c r="G26" s="54">
        <f t="shared" si="1"/>
        <v>0</v>
      </c>
    </row>
    <row r="27" spans="1:7" s="43" customFormat="1" ht="25.5" x14ac:dyDescent="0.2">
      <c r="A27" s="61" t="s">
        <v>354</v>
      </c>
      <c r="B27" s="52" t="s">
        <v>355</v>
      </c>
      <c r="C27" s="60">
        <v>200000</v>
      </c>
      <c r="D27" s="60">
        <v>200000</v>
      </c>
      <c r="E27" s="75">
        <v>20530.900000000001</v>
      </c>
      <c r="F27" s="54">
        <f t="shared" si="0"/>
        <v>10.3</v>
      </c>
      <c r="G27" s="54">
        <f t="shared" si="1"/>
        <v>10.3</v>
      </c>
    </row>
    <row r="28" spans="1:7" s="43" customFormat="1" x14ac:dyDescent="0.2">
      <c r="A28" s="59" t="s">
        <v>356</v>
      </c>
      <c r="B28" s="52" t="s">
        <v>357</v>
      </c>
      <c r="C28" s="60">
        <f>C29+C32+C35</f>
        <v>64388566.299999997</v>
      </c>
      <c r="D28" s="60">
        <f>D29+D32+D35</f>
        <v>64388566.299999997</v>
      </c>
      <c r="E28" s="75">
        <f>E29+E32+E35</f>
        <v>417421.7</v>
      </c>
      <c r="F28" s="54">
        <f t="shared" si="0"/>
        <v>0.6</v>
      </c>
      <c r="G28" s="54">
        <f t="shared" si="1"/>
        <v>0.6</v>
      </c>
    </row>
    <row r="29" spans="1:7" s="43" customFormat="1" x14ac:dyDescent="0.2">
      <c r="A29" s="59" t="s">
        <v>358</v>
      </c>
      <c r="B29" s="52" t="s">
        <v>359</v>
      </c>
      <c r="C29" s="60">
        <f t="shared" ref="C29:D29" si="4">C30+C31</f>
        <v>61527103.299999997</v>
      </c>
      <c r="D29" s="60">
        <f t="shared" si="4"/>
        <v>61527103.299999997</v>
      </c>
      <c r="E29" s="75">
        <f>E30+E31</f>
        <v>236522</v>
      </c>
      <c r="F29" s="54">
        <f t="shared" si="0"/>
        <v>0.4</v>
      </c>
      <c r="G29" s="54">
        <f t="shared" si="1"/>
        <v>0.4</v>
      </c>
    </row>
    <row r="30" spans="1:7" s="43" customFormat="1" ht="25.5" x14ac:dyDescent="0.2">
      <c r="A30" s="59" t="s">
        <v>360</v>
      </c>
      <c r="B30" s="52" t="s">
        <v>361</v>
      </c>
      <c r="C30" s="60">
        <v>56311608</v>
      </c>
      <c r="D30" s="60">
        <v>56311608</v>
      </c>
      <c r="E30" s="75">
        <v>236522</v>
      </c>
      <c r="F30" s="54">
        <f t="shared" si="0"/>
        <v>0.4</v>
      </c>
      <c r="G30" s="54">
        <f t="shared" si="1"/>
        <v>0.4</v>
      </c>
    </row>
    <row r="31" spans="1:7" s="43" customFormat="1" ht="25.5" x14ac:dyDescent="0.2">
      <c r="A31" s="59" t="s">
        <v>362</v>
      </c>
      <c r="B31" s="52" t="s">
        <v>363</v>
      </c>
      <c r="C31" s="60">
        <v>5215495.3</v>
      </c>
      <c r="D31" s="60">
        <v>5215495.3</v>
      </c>
      <c r="E31" s="75">
        <v>0</v>
      </c>
      <c r="F31" s="54">
        <f t="shared" si="0"/>
        <v>0</v>
      </c>
      <c r="G31" s="54">
        <f t="shared" si="1"/>
        <v>0</v>
      </c>
    </row>
    <row r="32" spans="1:7" s="43" customFormat="1" x14ac:dyDescent="0.2">
      <c r="A32" s="63" t="s">
        <v>364</v>
      </c>
      <c r="B32" s="52" t="s">
        <v>365</v>
      </c>
      <c r="C32" s="60">
        <f t="shared" ref="C32:E32" si="5">C33+C34</f>
        <v>2858963</v>
      </c>
      <c r="D32" s="60">
        <f t="shared" si="5"/>
        <v>2858963</v>
      </c>
      <c r="E32" s="75">
        <f t="shared" si="5"/>
        <v>181124.2</v>
      </c>
      <c r="F32" s="54">
        <f t="shared" si="0"/>
        <v>6.3</v>
      </c>
      <c r="G32" s="54">
        <f t="shared" si="1"/>
        <v>6.3</v>
      </c>
    </row>
    <row r="33" spans="1:7" s="43" customFormat="1" x14ac:dyDescent="0.2">
      <c r="A33" s="63" t="s">
        <v>366</v>
      </c>
      <c r="B33" s="52" t="s">
        <v>367</v>
      </c>
      <c r="C33" s="60">
        <v>1318778.8999999999</v>
      </c>
      <c r="D33" s="60">
        <v>1318778.8999999999</v>
      </c>
      <c r="E33" s="75">
        <v>100655.7</v>
      </c>
      <c r="F33" s="54">
        <f t="shared" si="0"/>
        <v>7.6</v>
      </c>
      <c r="G33" s="54">
        <f t="shared" si="1"/>
        <v>7.6</v>
      </c>
    </row>
    <row r="34" spans="1:7" s="43" customFormat="1" x14ac:dyDescent="0.2">
      <c r="A34" s="63" t="s">
        <v>368</v>
      </c>
      <c r="B34" s="52" t="s">
        <v>369</v>
      </c>
      <c r="C34" s="60">
        <v>1540184.1</v>
      </c>
      <c r="D34" s="60">
        <v>1540184.1</v>
      </c>
      <c r="E34" s="75">
        <v>80468.5</v>
      </c>
      <c r="F34" s="54">
        <f t="shared" si="0"/>
        <v>5.2</v>
      </c>
      <c r="G34" s="54">
        <f t="shared" si="1"/>
        <v>5.2</v>
      </c>
    </row>
    <row r="35" spans="1:7" s="43" customFormat="1" x14ac:dyDescent="0.2">
      <c r="A35" s="63" t="s">
        <v>370</v>
      </c>
      <c r="B35" s="52" t="s">
        <v>371</v>
      </c>
      <c r="C35" s="60">
        <v>2500</v>
      </c>
      <c r="D35" s="60">
        <v>2500</v>
      </c>
      <c r="E35" s="75">
        <v>-224.5</v>
      </c>
      <c r="F35" s="54">
        <f t="shared" si="0"/>
        <v>0</v>
      </c>
      <c r="G35" s="54">
        <f t="shared" si="1"/>
        <v>0</v>
      </c>
    </row>
    <row r="36" spans="1:7" s="43" customFormat="1" ht="25.5" x14ac:dyDescent="0.2">
      <c r="A36" s="59" t="s">
        <v>372</v>
      </c>
      <c r="B36" s="52" t="s">
        <v>373</v>
      </c>
      <c r="C36" s="60">
        <f t="shared" ref="C36:E36" si="6">C37+C40</f>
        <v>960100</v>
      </c>
      <c r="D36" s="60">
        <f t="shared" si="6"/>
        <v>960100</v>
      </c>
      <c r="E36" s="75">
        <f t="shared" si="6"/>
        <v>38220.6</v>
      </c>
      <c r="F36" s="54">
        <f t="shared" si="0"/>
        <v>4</v>
      </c>
      <c r="G36" s="54">
        <f t="shared" si="1"/>
        <v>4</v>
      </c>
    </row>
    <row r="37" spans="1:7" s="43" customFormat="1" x14ac:dyDescent="0.2">
      <c r="A37" s="64" t="s">
        <v>374</v>
      </c>
      <c r="B37" s="52" t="s">
        <v>375</v>
      </c>
      <c r="C37" s="60">
        <f t="shared" ref="C37:D37" si="7">C38+C39</f>
        <v>953000</v>
      </c>
      <c r="D37" s="60">
        <f t="shared" si="7"/>
        <v>953000</v>
      </c>
      <c r="E37" s="75">
        <f>E38+E39</f>
        <v>37715.699999999997</v>
      </c>
      <c r="F37" s="54">
        <f t="shared" si="0"/>
        <v>4</v>
      </c>
      <c r="G37" s="54">
        <f t="shared" si="1"/>
        <v>4</v>
      </c>
    </row>
    <row r="38" spans="1:7" s="43" customFormat="1" ht="25.5" x14ac:dyDescent="0.2">
      <c r="A38" s="64" t="s">
        <v>376</v>
      </c>
      <c r="B38" s="52" t="s">
        <v>377</v>
      </c>
      <c r="C38" s="60">
        <v>950000</v>
      </c>
      <c r="D38" s="60">
        <v>950000</v>
      </c>
      <c r="E38" s="75">
        <v>37715.699999999997</v>
      </c>
      <c r="F38" s="54">
        <f t="shared" si="0"/>
        <v>4</v>
      </c>
      <c r="G38" s="54">
        <f t="shared" si="1"/>
        <v>4</v>
      </c>
    </row>
    <row r="39" spans="1:7" s="43" customFormat="1" ht="38.25" x14ac:dyDescent="0.2">
      <c r="A39" s="64" t="s">
        <v>378</v>
      </c>
      <c r="B39" s="52" t="s">
        <v>379</v>
      </c>
      <c r="C39" s="60">
        <v>3000</v>
      </c>
      <c r="D39" s="60">
        <v>3000</v>
      </c>
      <c r="E39" s="75">
        <v>0</v>
      </c>
      <c r="F39" s="54">
        <f t="shared" si="0"/>
        <v>0</v>
      </c>
      <c r="G39" s="54">
        <f t="shared" si="1"/>
        <v>0</v>
      </c>
    </row>
    <row r="40" spans="1:7" s="43" customFormat="1" ht="38.25" x14ac:dyDescent="0.2">
      <c r="A40" s="64" t="s">
        <v>380</v>
      </c>
      <c r="B40" s="52" t="s">
        <v>381</v>
      </c>
      <c r="C40" s="60">
        <f t="shared" ref="C40:E40" si="8">C41+C42</f>
        <v>7100</v>
      </c>
      <c r="D40" s="60">
        <f t="shared" si="8"/>
        <v>7100</v>
      </c>
      <c r="E40" s="75">
        <f t="shared" si="8"/>
        <v>504.9</v>
      </c>
      <c r="F40" s="54">
        <f t="shared" si="0"/>
        <v>7.1</v>
      </c>
      <c r="G40" s="54">
        <f t="shared" si="1"/>
        <v>7.1</v>
      </c>
    </row>
    <row r="41" spans="1:7" s="43" customFormat="1" x14ac:dyDescent="0.2">
      <c r="A41" s="64" t="s">
        <v>382</v>
      </c>
      <c r="B41" s="52" t="s">
        <v>383</v>
      </c>
      <c r="C41" s="60">
        <v>6000</v>
      </c>
      <c r="D41" s="60">
        <v>6000</v>
      </c>
      <c r="E41" s="75">
        <v>19.3</v>
      </c>
      <c r="F41" s="54">
        <f t="shared" si="0"/>
        <v>0.3</v>
      </c>
      <c r="G41" s="54">
        <f t="shared" si="1"/>
        <v>0.3</v>
      </c>
    </row>
    <row r="42" spans="1:7" s="43" customFormat="1" ht="38.25" x14ac:dyDescent="0.2">
      <c r="A42" s="64" t="s">
        <v>384</v>
      </c>
      <c r="B42" s="52" t="s">
        <v>385</v>
      </c>
      <c r="C42" s="60">
        <v>1100</v>
      </c>
      <c r="D42" s="60">
        <v>1100</v>
      </c>
      <c r="E42" s="75">
        <v>485.6</v>
      </c>
      <c r="F42" s="54">
        <f t="shared" si="0"/>
        <v>44.1</v>
      </c>
      <c r="G42" s="54">
        <f t="shared" si="1"/>
        <v>44.1</v>
      </c>
    </row>
    <row r="43" spans="1:7" s="43" customFormat="1" x14ac:dyDescent="0.2">
      <c r="A43" s="59" t="s">
        <v>386</v>
      </c>
      <c r="B43" s="52" t="s">
        <v>387</v>
      </c>
      <c r="C43" s="60">
        <f>C46+C47</f>
        <v>438396.7</v>
      </c>
      <c r="D43" s="60">
        <f>D46+D47</f>
        <v>438396.7</v>
      </c>
      <c r="E43" s="75">
        <f>E44+E47+E46</f>
        <v>29351.7</v>
      </c>
      <c r="F43" s="54">
        <f t="shared" si="0"/>
        <v>6.7</v>
      </c>
      <c r="G43" s="54">
        <f t="shared" si="1"/>
        <v>6.7</v>
      </c>
    </row>
    <row r="44" spans="1:7" s="43" customFormat="1" ht="63.75" x14ac:dyDescent="0.2">
      <c r="A44" s="59" t="s">
        <v>388</v>
      </c>
      <c r="B44" s="52" t="s">
        <v>389</v>
      </c>
      <c r="C44" s="60">
        <v>0</v>
      </c>
      <c r="D44" s="60">
        <v>0</v>
      </c>
      <c r="E44" s="75">
        <f>E45</f>
        <v>15.4</v>
      </c>
      <c r="F44" s="54">
        <f t="shared" si="0"/>
        <v>0</v>
      </c>
      <c r="G44" s="54">
        <f t="shared" si="1"/>
        <v>0</v>
      </c>
    </row>
    <row r="45" spans="1:7" s="43" customFormat="1" ht="38.25" x14ac:dyDescent="0.2">
      <c r="A45" s="59" t="s">
        <v>390</v>
      </c>
      <c r="B45" s="52" t="s">
        <v>391</v>
      </c>
      <c r="C45" s="60">
        <v>0</v>
      </c>
      <c r="D45" s="60">
        <v>0</v>
      </c>
      <c r="E45" s="75">
        <v>15.4</v>
      </c>
      <c r="F45" s="54">
        <f t="shared" si="0"/>
        <v>0</v>
      </c>
      <c r="G45" s="54">
        <f t="shared" si="1"/>
        <v>0</v>
      </c>
    </row>
    <row r="46" spans="1:7" s="43" customFormat="1" ht="63.75" x14ac:dyDescent="0.2">
      <c r="A46" s="64" t="s">
        <v>392</v>
      </c>
      <c r="B46" s="52" t="s">
        <v>393</v>
      </c>
      <c r="C46" s="60">
        <v>5051</v>
      </c>
      <c r="D46" s="60">
        <v>5051</v>
      </c>
      <c r="E46" s="75">
        <v>355.2</v>
      </c>
      <c r="F46" s="54">
        <f t="shared" si="0"/>
        <v>7</v>
      </c>
      <c r="G46" s="54">
        <f t="shared" si="1"/>
        <v>7</v>
      </c>
    </row>
    <row r="47" spans="1:7" s="43" customFormat="1" ht="38.25" x14ac:dyDescent="0.2">
      <c r="A47" s="64" t="s">
        <v>394</v>
      </c>
      <c r="B47" s="52" t="s">
        <v>395</v>
      </c>
      <c r="C47" s="60">
        <f>C50+C54+C55+C58+C57+C60+C67+C53+C48+C49+C52+C64+C66+C68+C62</f>
        <v>433345.7</v>
      </c>
      <c r="D47" s="60">
        <f>D50+D54+D55+D58+D57+D60+D67+D53+D48+D49+D52+D64+D66+D68+D62</f>
        <v>433345.7</v>
      </c>
      <c r="E47" s="75">
        <f>E50+E54+E55+E58+E57+E60+E67+E48+E49+E52+E64+E65+E66+E68+E53+E62</f>
        <v>28981.1</v>
      </c>
      <c r="F47" s="54">
        <f t="shared" si="0"/>
        <v>6.7</v>
      </c>
      <c r="G47" s="54">
        <f t="shared" si="1"/>
        <v>6.7</v>
      </c>
    </row>
    <row r="48" spans="1:7" s="43" customFormat="1" ht="89.25" x14ac:dyDescent="0.2">
      <c r="A48" s="65" t="s">
        <v>396</v>
      </c>
      <c r="B48" s="52" t="s">
        <v>397</v>
      </c>
      <c r="C48" s="60">
        <v>600</v>
      </c>
      <c r="D48" s="60">
        <v>600</v>
      </c>
      <c r="E48" s="75">
        <v>63.9</v>
      </c>
      <c r="F48" s="54">
        <f t="shared" si="0"/>
        <v>10.7</v>
      </c>
      <c r="G48" s="54">
        <f t="shared" si="1"/>
        <v>10.7</v>
      </c>
    </row>
    <row r="49" spans="1:7" s="43" customFormat="1" ht="38.25" x14ac:dyDescent="0.2">
      <c r="A49" s="64" t="s">
        <v>398</v>
      </c>
      <c r="B49" s="52" t="s">
        <v>399</v>
      </c>
      <c r="C49" s="60">
        <v>200228.6</v>
      </c>
      <c r="D49" s="60">
        <v>200228.6</v>
      </c>
      <c r="E49" s="75">
        <v>16084.2</v>
      </c>
      <c r="F49" s="54">
        <f t="shared" si="0"/>
        <v>8</v>
      </c>
      <c r="G49" s="54">
        <f t="shared" si="1"/>
        <v>8</v>
      </c>
    </row>
    <row r="50" spans="1:7" s="43" customFormat="1" ht="63.75" x14ac:dyDescent="0.2">
      <c r="A50" s="64" t="s">
        <v>400</v>
      </c>
      <c r="B50" s="52" t="s">
        <v>401</v>
      </c>
      <c r="C50" s="60">
        <f t="shared" ref="C50:E50" si="9">C51</f>
        <v>59580.1</v>
      </c>
      <c r="D50" s="60">
        <f t="shared" si="9"/>
        <v>59580.1</v>
      </c>
      <c r="E50" s="75">
        <f t="shared" si="9"/>
        <v>1407.8</v>
      </c>
      <c r="F50" s="54">
        <f t="shared" si="0"/>
        <v>2.4</v>
      </c>
      <c r="G50" s="54">
        <f t="shared" si="1"/>
        <v>2.4</v>
      </c>
    </row>
    <row r="51" spans="1:7" s="43" customFormat="1" ht="76.5" x14ac:dyDescent="0.2">
      <c r="A51" s="64" t="s">
        <v>402</v>
      </c>
      <c r="B51" s="52" t="s">
        <v>403</v>
      </c>
      <c r="C51" s="60">
        <v>59580.1</v>
      </c>
      <c r="D51" s="60">
        <v>59580.1</v>
      </c>
      <c r="E51" s="75">
        <v>1407.8</v>
      </c>
      <c r="F51" s="54">
        <f t="shared" si="0"/>
        <v>2.4</v>
      </c>
      <c r="G51" s="54">
        <f t="shared" si="1"/>
        <v>2.4</v>
      </c>
    </row>
    <row r="52" spans="1:7" s="43" customFormat="1" ht="25.5" x14ac:dyDescent="0.2">
      <c r="A52" s="64" t="s">
        <v>404</v>
      </c>
      <c r="B52" s="52" t="s">
        <v>405</v>
      </c>
      <c r="C52" s="60">
        <v>11500</v>
      </c>
      <c r="D52" s="60">
        <v>11500</v>
      </c>
      <c r="E52" s="75">
        <v>821.6</v>
      </c>
      <c r="F52" s="54">
        <f t="shared" si="0"/>
        <v>7.1</v>
      </c>
      <c r="G52" s="54">
        <f t="shared" si="1"/>
        <v>7.1</v>
      </c>
    </row>
    <row r="53" spans="1:7" s="43" customFormat="1" ht="76.5" x14ac:dyDescent="0.2">
      <c r="A53" s="64" t="s">
        <v>406</v>
      </c>
      <c r="B53" s="52" t="s">
        <v>407</v>
      </c>
      <c r="C53" s="60">
        <v>600</v>
      </c>
      <c r="D53" s="60">
        <v>600</v>
      </c>
      <c r="E53" s="75">
        <v>45.2</v>
      </c>
      <c r="F53" s="54">
        <f t="shared" si="0"/>
        <v>7.5</v>
      </c>
      <c r="G53" s="54">
        <f t="shared" si="1"/>
        <v>7.5</v>
      </c>
    </row>
    <row r="54" spans="1:7" s="43" customFormat="1" ht="38.25" x14ac:dyDescent="0.2">
      <c r="A54" s="64" t="s">
        <v>408</v>
      </c>
      <c r="B54" s="52" t="s">
        <v>409</v>
      </c>
      <c r="C54" s="60">
        <v>12</v>
      </c>
      <c r="D54" s="60">
        <v>12</v>
      </c>
      <c r="E54" s="75">
        <v>0</v>
      </c>
      <c r="F54" s="54">
        <f t="shared" si="0"/>
        <v>0</v>
      </c>
      <c r="G54" s="54">
        <f t="shared" si="1"/>
        <v>0</v>
      </c>
    </row>
    <row r="55" spans="1:7" s="43" customFormat="1" ht="76.5" x14ac:dyDescent="0.2">
      <c r="A55" s="64" t="s">
        <v>410</v>
      </c>
      <c r="B55" s="52" t="s">
        <v>411</v>
      </c>
      <c r="C55" s="60">
        <f t="shared" ref="C55:E55" si="10">C56</f>
        <v>45663.6</v>
      </c>
      <c r="D55" s="60">
        <f t="shared" si="10"/>
        <v>45663.6</v>
      </c>
      <c r="E55" s="75">
        <f t="shared" si="10"/>
        <v>2772.6</v>
      </c>
      <c r="F55" s="54">
        <f t="shared" si="0"/>
        <v>6.1</v>
      </c>
      <c r="G55" s="54">
        <f t="shared" si="1"/>
        <v>6.1</v>
      </c>
    </row>
    <row r="56" spans="1:7" s="43" customFormat="1" ht="178.5" x14ac:dyDescent="0.2">
      <c r="A56" s="65" t="s">
        <v>412</v>
      </c>
      <c r="B56" s="52" t="s">
        <v>413</v>
      </c>
      <c r="C56" s="60">
        <v>45663.6</v>
      </c>
      <c r="D56" s="60">
        <v>45663.6</v>
      </c>
      <c r="E56" s="75">
        <v>2772.6</v>
      </c>
      <c r="F56" s="54">
        <f t="shared" si="0"/>
        <v>6.1</v>
      </c>
      <c r="G56" s="54">
        <f t="shared" si="1"/>
        <v>6.1</v>
      </c>
    </row>
    <row r="57" spans="1:7" s="43" customFormat="1" ht="127.5" x14ac:dyDescent="0.2">
      <c r="A57" s="65" t="s">
        <v>414</v>
      </c>
      <c r="B57" s="52" t="s">
        <v>415</v>
      </c>
      <c r="C57" s="60">
        <v>4.8</v>
      </c>
      <c r="D57" s="60">
        <v>4.8</v>
      </c>
      <c r="E57" s="75">
        <v>0</v>
      </c>
      <c r="F57" s="54">
        <f t="shared" si="0"/>
        <v>0</v>
      </c>
      <c r="G57" s="54">
        <f t="shared" si="1"/>
        <v>0</v>
      </c>
    </row>
    <row r="58" spans="1:7" s="43" customFormat="1" ht="63.75" x14ac:dyDescent="0.2">
      <c r="A58" s="64" t="s">
        <v>416</v>
      </c>
      <c r="B58" s="52" t="s">
        <v>417</v>
      </c>
      <c r="C58" s="60">
        <f>C59</f>
        <v>110595.2</v>
      </c>
      <c r="D58" s="60">
        <f>D59</f>
        <v>110595.2</v>
      </c>
      <c r="E58" s="75">
        <f>E59</f>
        <v>7409.6</v>
      </c>
      <c r="F58" s="54">
        <f t="shared" si="0"/>
        <v>6.7</v>
      </c>
      <c r="G58" s="54">
        <f t="shared" si="1"/>
        <v>6.7</v>
      </c>
    </row>
    <row r="59" spans="1:7" s="43" customFormat="1" ht="89.25" x14ac:dyDescent="0.2">
      <c r="A59" s="65" t="s">
        <v>418</v>
      </c>
      <c r="B59" s="52" t="s">
        <v>419</v>
      </c>
      <c r="C59" s="60">
        <v>110595.2</v>
      </c>
      <c r="D59" s="60">
        <v>110595.2</v>
      </c>
      <c r="E59" s="75">
        <v>7409.6</v>
      </c>
      <c r="F59" s="54">
        <f t="shared" si="0"/>
        <v>6.7</v>
      </c>
      <c r="G59" s="54">
        <f t="shared" si="1"/>
        <v>6.7</v>
      </c>
    </row>
    <row r="60" spans="1:7" s="43" customFormat="1" ht="38.25" x14ac:dyDescent="0.2">
      <c r="A60" s="64" t="s">
        <v>420</v>
      </c>
      <c r="B60" s="52" t="s">
        <v>421</v>
      </c>
      <c r="C60" s="60">
        <f>C61</f>
        <v>563.5</v>
      </c>
      <c r="D60" s="60">
        <f>D61</f>
        <v>563.5</v>
      </c>
      <c r="E60" s="75">
        <f>E61</f>
        <v>45.5</v>
      </c>
      <c r="F60" s="54">
        <f t="shared" si="0"/>
        <v>8.1</v>
      </c>
      <c r="G60" s="54">
        <f t="shared" si="1"/>
        <v>8.1</v>
      </c>
    </row>
    <row r="61" spans="1:7" s="43" customFormat="1" ht="76.5" x14ac:dyDescent="0.2">
      <c r="A61" s="65" t="s">
        <v>422</v>
      </c>
      <c r="B61" s="52" t="s">
        <v>423</v>
      </c>
      <c r="C61" s="60">
        <v>563.5</v>
      </c>
      <c r="D61" s="60">
        <v>563.5</v>
      </c>
      <c r="E61" s="75">
        <v>45.5</v>
      </c>
      <c r="F61" s="54">
        <f t="shared" si="0"/>
        <v>8.1</v>
      </c>
      <c r="G61" s="54">
        <f t="shared" si="1"/>
        <v>8.1</v>
      </c>
    </row>
    <row r="62" spans="1:7" s="43" customFormat="1" ht="63.75" x14ac:dyDescent="0.2">
      <c r="A62" s="65" t="s">
        <v>424</v>
      </c>
      <c r="B62" s="52" t="s">
        <v>425</v>
      </c>
      <c r="C62" s="60">
        <f>C63</f>
        <v>492.9</v>
      </c>
      <c r="D62" s="60">
        <f>D63</f>
        <v>492.9</v>
      </c>
      <c r="E62" s="75">
        <f>E63</f>
        <v>1.2</v>
      </c>
      <c r="F62" s="54">
        <f t="shared" si="0"/>
        <v>0.2</v>
      </c>
      <c r="G62" s="54">
        <f t="shared" si="1"/>
        <v>0.2</v>
      </c>
    </row>
    <row r="63" spans="1:7" s="43" customFormat="1" ht="89.25" x14ac:dyDescent="0.2">
      <c r="A63" s="65" t="s">
        <v>426</v>
      </c>
      <c r="B63" s="52" t="s">
        <v>427</v>
      </c>
      <c r="C63" s="60">
        <v>492.9</v>
      </c>
      <c r="D63" s="60">
        <v>492.9</v>
      </c>
      <c r="E63" s="75">
        <v>1.2</v>
      </c>
      <c r="F63" s="54">
        <f t="shared" si="0"/>
        <v>0.2</v>
      </c>
      <c r="G63" s="54">
        <f t="shared" si="1"/>
        <v>0.2</v>
      </c>
    </row>
    <row r="64" spans="1:7" s="43" customFormat="1" ht="38.25" x14ac:dyDescent="0.2">
      <c r="A64" s="64" t="s">
        <v>428</v>
      </c>
      <c r="B64" s="52" t="s">
        <v>429</v>
      </c>
      <c r="C64" s="60">
        <v>50</v>
      </c>
      <c r="D64" s="60">
        <v>50</v>
      </c>
      <c r="E64" s="75">
        <v>20</v>
      </c>
      <c r="F64" s="54">
        <f t="shared" si="0"/>
        <v>40</v>
      </c>
      <c r="G64" s="54">
        <f t="shared" si="1"/>
        <v>40</v>
      </c>
    </row>
    <row r="65" spans="1:7" s="43" customFormat="1" ht="114.75" x14ac:dyDescent="0.2">
      <c r="A65" s="65" t="s">
        <v>430</v>
      </c>
      <c r="B65" s="52" t="s">
        <v>431</v>
      </c>
      <c r="C65" s="60">
        <v>0</v>
      </c>
      <c r="D65" s="60">
        <v>0</v>
      </c>
      <c r="E65" s="75">
        <v>-0.5</v>
      </c>
      <c r="F65" s="54">
        <f t="shared" si="0"/>
        <v>0</v>
      </c>
      <c r="G65" s="54">
        <f t="shared" si="1"/>
        <v>0</v>
      </c>
    </row>
    <row r="66" spans="1:7" s="43" customFormat="1" ht="76.5" x14ac:dyDescent="0.2">
      <c r="A66" s="65" t="s">
        <v>432</v>
      </c>
      <c r="B66" s="52" t="s">
        <v>433</v>
      </c>
      <c r="C66" s="60">
        <v>2405</v>
      </c>
      <c r="D66" s="60">
        <v>2405</v>
      </c>
      <c r="E66" s="75">
        <v>245</v>
      </c>
      <c r="F66" s="54">
        <f t="shared" si="0"/>
        <v>10.199999999999999</v>
      </c>
      <c r="G66" s="54">
        <f t="shared" si="1"/>
        <v>10.199999999999999</v>
      </c>
    </row>
    <row r="67" spans="1:7" s="43" customFormat="1" ht="89.25" x14ac:dyDescent="0.2">
      <c r="A67" s="65" t="s">
        <v>434</v>
      </c>
      <c r="B67" s="52" t="s">
        <v>435</v>
      </c>
      <c r="C67" s="60">
        <v>150</v>
      </c>
      <c r="D67" s="60">
        <v>150</v>
      </c>
      <c r="E67" s="75">
        <v>5</v>
      </c>
      <c r="F67" s="54">
        <f t="shared" si="0"/>
        <v>3.3</v>
      </c>
      <c r="G67" s="54">
        <f t="shared" si="1"/>
        <v>3.3</v>
      </c>
    </row>
    <row r="68" spans="1:7" s="43" customFormat="1" ht="63.75" x14ac:dyDescent="0.2">
      <c r="A68" s="64" t="s">
        <v>436</v>
      </c>
      <c r="B68" s="52" t="s">
        <v>437</v>
      </c>
      <c r="C68" s="60">
        <v>900</v>
      </c>
      <c r="D68" s="60">
        <v>900</v>
      </c>
      <c r="E68" s="75">
        <v>60</v>
      </c>
      <c r="F68" s="54">
        <f t="shared" si="0"/>
        <v>6.7</v>
      </c>
      <c r="G68" s="54">
        <f t="shared" si="1"/>
        <v>6.7</v>
      </c>
    </row>
    <row r="69" spans="1:7" s="43" customFormat="1" ht="38.25" x14ac:dyDescent="0.2">
      <c r="A69" s="59" t="s">
        <v>438</v>
      </c>
      <c r="B69" s="52" t="s">
        <v>439</v>
      </c>
      <c r="C69" s="60">
        <f>C70+C74+C72</f>
        <v>0</v>
      </c>
      <c r="D69" s="60">
        <f>D70+D74+D72</f>
        <v>0</v>
      </c>
      <c r="E69" s="75">
        <f>E70+E72+E74</f>
        <v>65.599999999999994</v>
      </c>
      <c r="F69" s="54">
        <f t="shared" ref="F69:F132" si="11">IF(C69=0,0,IF(E69&lt;0,0,IF((E69/C69*100)&gt;150,"св.100",E69/C69*100)))</f>
        <v>0</v>
      </c>
      <c r="G69" s="54">
        <f t="shared" ref="G69:G132" si="12">IF(D69=0,0,IF(E69&lt;0,0,IF((E69/D69*100)&gt;150,"св.100",E69/D69*100)))</f>
        <v>0</v>
      </c>
    </row>
    <row r="70" spans="1:7" s="43" customFormat="1" x14ac:dyDescent="0.2">
      <c r="A70" s="64" t="s">
        <v>440</v>
      </c>
      <c r="B70" s="52" t="s">
        <v>441</v>
      </c>
      <c r="C70" s="60">
        <f t="shared" ref="C70:E70" si="13">C71</f>
        <v>0</v>
      </c>
      <c r="D70" s="60">
        <f t="shared" si="13"/>
        <v>0</v>
      </c>
      <c r="E70" s="75">
        <f t="shared" si="13"/>
        <v>53</v>
      </c>
      <c r="F70" s="54">
        <f t="shared" si="11"/>
        <v>0</v>
      </c>
      <c r="G70" s="54">
        <f t="shared" si="12"/>
        <v>0</v>
      </c>
    </row>
    <row r="71" spans="1:7" s="43" customFormat="1" x14ac:dyDescent="0.2">
      <c r="A71" s="64" t="s">
        <v>442</v>
      </c>
      <c r="B71" s="52" t="s">
        <v>443</v>
      </c>
      <c r="C71" s="60">
        <v>0</v>
      </c>
      <c r="D71" s="60">
        <v>0</v>
      </c>
      <c r="E71" s="75">
        <v>53</v>
      </c>
      <c r="F71" s="54">
        <f t="shared" si="11"/>
        <v>0</v>
      </c>
      <c r="G71" s="54">
        <f t="shared" si="12"/>
        <v>0</v>
      </c>
    </row>
    <row r="72" spans="1:7" s="43" customFormat="1" ht="25.5" x14ac:dyDescent="0.2">
      <c r="A72" s="64" t="s">
        <v>444</v>
      </c>
      <c r="B72" s="52" t="s">
        <v>445</v>
      </c>
      <c r="C72" s="60">
        <f>C73</f>
        <v>0</v>
      </c>
      <c r="D72" s="60">
        <f>D73</f>
        <v>0</v>
      </c>
      <c r="E72" s="75">
        <f>E73</f>
        <v>0.1</v>
      </c>
      <c r="F72" s="54">
        <f t="shared" si="11"/>
        <v>0</v>
      </c>
      <c r="G72" s="54">
        <f t="shared" si="12"/>
        <v>0</v>
      </c>
    </row>
    <row r="73" spans="1:7" s="43" customFormat="1" ht="25.5" x14ac:dyDescent="0.2">
      <c r="A73" s="64" t="s">
        <v>446</v>
      </c>
      <c r="B73" s="52" t="s">
        <v>447</v>
      </c>
      <c r="C73" s="60">
        <v>0</v>
      </c>
      <c r="D73" s="60">
        <v>0</v>
      </c>
      <c r="E73" s="75">
        <v>0.1</v>
      </c>
      <c r="F73" s="54">
        <f t="shared" si="11"/>
        <v>0</v>
      </c>
      <c r="G73" s="54">
        <f t="shared" si="12"/>
        <v>0</v>
      </c>
    </row>
    <row r="74" spans="1:7" s="43" customFormat="1" ht="25.5" customHeight="1" x14ac:dyDescent="0.2">
      <c r="A74" s="64" t="s">
        <v>448</v>
      </c>
      <c r="B74" s="52" t="s">
        <v>449</v>
      </c>
      <c r="C74" s="60">
        <f>C75</f>
        <v>0</v>
      </c>
      <c r="D74" s="60">
        <f>D75</f>
        <v>0</v>
      </c>
      <c r="E74" s="75">
        <f>E75</f>
        <v>12.5</v>
      </c>
      <c r="F74" s="54">
        <f t="shared" si="11"/>
        <v>0</v>
      </c>
      <c r="G74" s="54">
        <f t="shared" si="12"/>
        <v>0</v>
      </c>
    </row>
    <row r="75" spans="1:7" s="43" customFormat="1" ht="24.75" customHeight="1" x14ac:dyDescent="0.2">
      <c r="A75" s="64" t="s">
        <v>448</v>
      </c>
      <c r="B75" s="52" t="s">
        <v>450</v>
      </c>
      <c r="C75" s="60">
        <v>0</v>
      </c>
      <c r="D75" s="60">
        <v>0</v>
      </c>
      <c r="E75" s="75">
        <v>12.5</v>
      </c>
      <c r="F75" s="54">
        <f t="shared" si="11"/>
        <v>0</v>
      </c>
      <c r="G75" s="54">
        <f t="shared" si="12"/>
        <v>0</v>
      </c>
    </row>
    <row r="76" spans="1:7" s="67" customFormat="1" x14ac:dyDescent="0.2">
      <c r="A76" s="80" t="s">
        <v>451</v>
      </c>
      <c r="B76" s="81"/>
      <c r="C76" s="66">
        <f>C77+C106+C127+C142+C148+C151+C172</f>
        <v>5335515.5999999996</v>
      </c>
      <c r="D76" s="66">
        <f>D77+D106+D127+D142+D148+D151+D172</f>
        <v>5335515.5999999996</v>
      </c>
      <c r="E76" s="75">
        <f>E77+E106+E127+E142+E148+E151+E172</f>
        <v>217694.1</v>
      </c>
      <c r="F76" s="55">
        <f t="shared" si="11"/>
        <v>4.0999999999999996</v>
      </c>
      <c r="G76" s="55">
        <f t="shared" si="12"/>
        <v>4.0999999999999996</v>
      </c>
    </row>
    <row r="77" spans="1:7" s="43" customFormat="1" ht="38.25" x14ac:dyDescent="0.2">
      <c r="A77" s="59" t="s">
        <v>452</v>
      </c>
      <c r="B77" s="52" t="s">
        <v>453</v>
      </c>
      <c r="C77" s="60">
        <f>C78+C82+C84+C103+C80</f>
        <v>448321</v>
      </c>
      <c r="D77" s="60">
        <f>D78+D82+D84+D103+D80</f>
        <v>448321</v>
      </c>
      <c r="E77" s="75">
        <f>E78+E80+E82+E84+E103</f>
        <v>57022.1</v>
      </c>
      <c r="F77" s="54">
        <f t="shared" si="11"/>
        <v>12.7</v>
      </c>
      <c r="G77" s="54">
        <f t="shared" si="12"/>
        <v>12.7</v>
      </c>
    </row>
    <row r="78" spans="1:7" s="43" customFormat="1" ht="76.5" x14ac:dyDescent="0.2">
      <c r="A78" s="64" t="s">
        <v>454</v>
      </c>
      <c r="B78" s="52" t="s">
        <v>455</v>
      </c>
      <c r="C78" s="60">
        <f>C79</f>
        <v>17400</v>
      </c>
      <c r="D78" s="60">
        <f>D79</f>
        <v>17400</v>
      </c>
      <c r="E78" s="75">
        <f>E79</f>
        <v>0</v>
      </c>
      <c r="F78" s="54">
        <f t="shared" si="11"/>
        <v>0</v>
      </c>
      <c r="G78" s="54">
        <f t="shared" si="12"/>
        <v>0</v>
      </c>
    </row>
    <row r="79" spans="1:7" s="43" customFormat="1" ht="51" x14ac:dyDescent="0.2">
      <c r="A79" s="64" t="s">
        <v>456</v>
      </c>
      <c r="B79" s="52" t="s">
        <v>457</v>
      </c>
      <c r="C79" s="60">
        <v>17400</v>
      </c>
      <c r="D79" s="60">
        <v>17400</v>
      </c>
      <c r="E79" s="75">
        <v>0</v>
      </c>
      <c r="F79" s="54">
        <f t="shared" si="11"/>
        <v>0</v>
      </c>
      <c r="G79" s="54">
        <f t="shared" si="12"/>
        <v>0</v>
      </c>
    </row>
    <row r="80" spans="1:7" s="43" customFormat="1" x14ac:dyDescent="0.2">
      <c r="A80" s="64" t="s">
        <v>458</v>
      </c>
      <c r="B80" s="52" t="s">
        <v>459</v>
      </c>
      <c r="C80" s="60">
        <f>C81</f>
        <v>253573</v>
      </c>
      <c r="D80" s="60">
        <f>D81</f>
        <v>253573</v>
      </c>
      <c r="E80" s="75">
        <f>E81</f>
        <v>45408.3</v>
      </c>
      <c r="F80" s="54">
        <f t="shared" si="11"/>
        <v>17.899999999999999</v>
      </c>
      <c r="G80" s="54">
        <f t="shared" si="12"/>
        <v>17.899999999999999</v>
      </c>
    </row>
    <row r="81" spans="1:7" s="43" customFormat="1" ht="25.5" x14ac:dyDescent="0.2">
      <c r="A81" s="64" t="s">
        <v>460</v>
      </c>
      <c r="B81" s="52" t="s">
        <v>461</v>
      </c>
      <c r="C81" s="60">
        <v>253573</v>
      </c>
      <c r="D81" s="60">
        <v>253573</v>
      </c>
      <c r="E81" s="75">
        <v>45408.3</v>
      </c>
      <c r="F81" s="54">
        <f t="shared" si="11"/>
        <v>17.899999999999999</v>
      </c>
      <c r="G81" s="54">
        <f t="shared" si="12"/>
        <v>17.899999999999999</v>
      </c>
    </row>
    <row r="82" spans="1:7" s="43" customFormat="1" ht="25.5" x14ac:dyDescent="0.2">
      <c r="A82" s="64" t="s">
        <v>462</v>
      </c>
      <c r="B82" s="52" t="s">
        <v>463</v>
      </c>
      <c r="C82" s="60">
        <f>C83</f>
        <v>43025</v>
      </c>
      <c r="D82" s="60">
        <f>D83</f>
        <v>43025</v>
      </c>
      <c r="E82" s="75">
        <f>E83</f>
        <v>160.30000000000001</v>
      </c>
      <c r="F82" s="54">
        <f t="shared" si="11"/>
        <v>0.4</v>
      </c>
      <c r="G82" s="54">
        <f t="shared" si="12"/>
        <v>0.4</v>
      </c>
    </row>
    <row r="83" spans="1:7" s="43" customFormat="1" ht="38.25" x14ac:dyDescent="0.2">
      <c r="A83" s="64" t="s">
        <v>464</v>
      </c>
      <c r="B83" s="52" t="s">
        <v>465</v>
      </c>
      <c r="C83" s="60">
        <v>43025</v>
      </c>
      <c r="D83" s="60">
        <v>43025</v>
      </c>
      <c r="E83" s="75">
        <v>160.30000000000001</v>
      </c>
      <c r="F83" s="54">
        <f t="shared" si="11"/>
        <v>0.4</v>
      </c>
      <c r="G83" s="54">
        <f t="shared" si="12"/>
        <v>0.4</v>
      </c>
    </row>
    <row r="84" spans="1:7" s="43" customFormat="1" ht="89.25" x14ac:dyDescent="0.2">
      <c r="A84" s="65" t="s">
        <v>466</v>
      </c>
      <c r="B84" s="52" t="s">
        <v>467</v>
      </c>
      <c r="C84" s="60">
        <f>C85+C95+C101+C91</f>
        <v>125691.5</v>
      </c>
      <c r="D84" s="60">
        <f>D85+D95+D101+D91</f>
        <v>125691.5</v>
      </c>
      <c r="E84" s="75">
        <f>E85+E95+E101</f>
        <v>11139.9</v>
      </c>
      <c r="F84" s="54">
        <f t="shared" si="11"/>
        <v>8.9</v>
      </c>
      <c r="G84" s="54">
        <f t="shared" si="12"/>
        <v>8.9</v>
      </c>
    </row>
    <row r="85" spans="1:7" s="43" customFormat="1" ht="89.25" x14ac:dyDescent="0.2">
      <c r="A85" s="65" t="s">
        <v>468</v>
      </c>
      <c r="B85" s="52" t="s">
        <v>469</v>
      </c>
      <c r="C85" s="60">
        <f>C86</f>
        <v>10000</v>
      </c>
      <c r="D85" s="60">
        <f>D86</f>
        <v>10000</v>
      </c>
      <c r="E85" s="75">
        <f>E86+E87+E88+E89+E90+E91+E93</f>
        <v>32.1</v>
      </c>
      <c r="F85" s="54">
        <f t="shared" si="11"/>
        <v>0.3</v>
      </c>
      <c r="G85" s="54">
        <f t="shared" si="12"/>
        <v>0.3</v>
      </c>
    </row>
    <row r="86" spans="1:7" s="43" customFormat="1" ht="76.5" x14ac:dyDescent="0.2">
      <c r="A86" s="65" t="s">
        <v>470</v>
      </c>
      <c r="B86" s="52" t="s">
        <v>471</v>
      </c>
      <c r="C86" s="60">
        <v>10000</v>
      </c>
      <c r="D86" s="60">
        <v>10000</v>
      </c>
      <c r="E86" s="75">
        <v>32.1</v>
      </c>
      <c r="F86" s="54">
        <f t="shared" si="11"/>
        <v>0.3</v>
      </c>
      <c r="G86" s="54">
        <f t="shared" si="12"/>
        <v>0.3</v>
      </c>
    </row>
    <row r="87" spans="1:7" s="43" customFormat="1" ht="76.5" x14ac:dyDescent="0.2">
      <c r="A87" s="64" t="s">
        <v>472</v>
      </c>
      <c r="B87" s="52" t="s">
        <v>473</v>
      </c>
      <c r="C87" s="60"/>
      <c r="D87" s="60"/>
      <c r="E87" s="75"/>
      <c r="F87" s="54">
        <f t="shared" si="11"/>
        <v>0</v>
      </c>
      <c r="G87" s="54">
        <f t="shared" si="12"/>
        <v>0</v>
      </c>
    </row>
    <row r="88" spans="1:7" s="43" customFormat="1" ht="76.5" x14ac:dyDescent="0.2">
      <c r="A88" s="64" t="s">
        <v>474</v>
      </c>
      <c r="B88" s="52" t="s">
        <v>475</v>
      </c>
      <c r="C88" s="60"/>
      <c r="D88" s="60"/>
      <c r="E88" s="75"/>
      <c r="F88" s="54">
        <f t="shared" si="11"/>
        <v>0</v>
      </c>
      <c r="G88" s="54">
        <f t="shared" si="12"/>
        <v>0</v>
      </c>
    </row>
    <row r="89" spans="1:7" s="43" customFormat="1" ht="76.5" x14ac:dyDescent="0.2">
      <c r="A89" s="64" t="s">
        <v>476</v>
      </c>
      <c r="B89" s="52" t="s">
        <v>477</v>
      </c>
      <c r="C89" s="60"/>
      <c r="D89" s="60"/>
      <c r="E89" s="75"/>
      <c r="F89" s="54">
        <f t="shared" si="11"/>
        <v>0</v>
      </c>
      <c r="G89" s="54">
        <f t="shared" si="12"/>
        <v>0</v>
      </c>
    </row>
    <row r="90" spans="1:7" s="43" customFormat="1" ht="76.5" x14ac:dyDescent="0.2">
      <c r="A90" s="64" t="s">
        <v>478</v>
      </c>
      <c r="B90" s="52" t="s">
        <v>479</v>
      </c>
      <c r="C90" s="60"/>
      <c r="D90" s="60"/>
      <c r="E90" s="75"/>
      <c r="F90" s="54">
        <f t="shared" si="11"/>
        <v>0</v>
      </c>
      <c r="G90" s="54">
        <f t="shared" si="12"/>
        <v>0</v>
      </c>
    </row>
    <row r="91" spans="1:7" s="43" customFormat="1" ht="102" x14ac:dyDescent="0.2">
      <c r="A91" s="61" t="s">
        <v>480</v>
      </c>
      <c r="B91" s="52" t="s">
        <v>481</v>
      </c>
      <c r="C91" s="60">
        <v>0</v>
      </c>
      <c r="D91" s="60">
        <v>0</v>
      </c>
      <c r="E91" s="75">
        <f>E92</f>
        <v>0</v>
      </c>
      <c r="F91" s="54">
        <f t="shared" si="11"/>
        <v>0</v>
      </c>
      <c r="G91" s="54">
        <f t="shared" si="12"/>
        <v>0</v>
      </c>
    </row>
    <row r="92" spans="1:7" s="43" customFormat="1" ht="114.75" x14ac:dyDescent="0.2">
      <c r="A92" s="61" t="s">
        <v>482</v>
      </c>
      <c r="B92" s="52" t="s">
        <v>483</v>
      </c>
      <c r="C92" s="60">
        <v>0</v>
      </c>
      <c r="D92" s="60">
        <v>0</v>
      </c>
      <c r="E92" s="75">
        <v>0</v>
      </c>
      <c r="F92" s="54">
        <f t="shared" si="11"/>
        <v>0</v>
      </c>
      <c r="G92" s="54">
        <f t="shared" si="12"/>
        <v>0</v>
      </c>
    </row>
    <row r="93" spans="1:7" s="43" customFormat="1" ht="38.25" x14ac:dyDescent="0.2">
      <c r="A93" s="59" t="s">
        <v>484</v>
      </c>
      <c r="B93" s="52" t="s">
        <v>485</v>
      </c>
      <c r="C93" s="60"/>
      <c r="D93" s="60"/>
      <c r="E93" s="75"/>
      <c r="F93" s="54">
        <f t="shared" si="11"/>
        <v>0</v>
      </c>
      <c r="G93" s="54">
        <f t="shared" si="12"/>
        <v>0</v>
      </c>
    </row>
    <row r="94" spans="1:7" s="43" customFormat="1" ht="63.75" x14ac:dyDescent="0.2">
      <c r="A94" s="59" t="s">
        <v>486</v>
      </c>
      <c r="B94" s="52" t="s">
        <v>487</v>
      </c>
      <c r="C94" s="60"/>
      <c r="D94" s="60"/>
      <c r="E94" s="75"/>
      <c r="F94" s="54">
        <f t="shared" si="11"/>
        <v>0</v>
      </c>
      <c r="G94" s="54">
        <f t="shared" si="12"/>
        <v>0</v>
      </c>
    </row>
    <row r="95" spans="1:7" s="43" customFormat="1" ht="76.5" x14ac:dyDescent="0.2">
      <c r="A95" s="65" t="s">
        <v>488</v>
      </c>
      <c r="B95" s="52" t="s">
        <v>489</v>
      </c>
      <c r="C95" s="60">
        <f>C96+C97+C98+C99</f>
        <v>15693.5</v>
      </c>
      <c r="D95" s="60">
        <f>D96+D97+D98+D99</f>
        <v>15693.5</v>
      </c>
      <c r="E95" s="75">
        <f>E96+E97+E98+E99</f>
        <v>722</v>
      </c>
      <c r="F95" s="54">
        <f t="shared" si="11"/>
        <v>4.5999999999999996</v>
      </c>
      <c r="G95" s="54">
        <f t="shared" si="12"/>
        <v>4.5999999999999996</v>
      </c>
    </row>
    <row r="96" spans="1:7" s="43" customFormat="1" ht="76.5" x14ac:dyDescent="0.2">
      <c r="A96" s="64" t="s">
        <v>490</v>
      </c>
      <c r="B96" s="52" t="s">
        <v>491</v>
      </c>
      <c r="C96" s="60">
        <v>15693.5</v>
      </c>
      <c r="D96" s="60">
        <v>15693.5</v>
      </c>
      <c r="E96" s="75">
        <v>722</v>
      </c>
      <c r="F96" s="54">
        <f t="shared" si="11"/>
        <v>4.5999999999999996</v>
      </c>
      <c r="G96" s="54">
        <f t="shared" si="12"/>
        <v>4.5999999999999996</v>
      </c>
    </row>
    <row r="97" spans="1:7" s="43" customFormat="1" ht="63.75" x14ac:dyDescent="0.2">
      <c r="A97" s="64" t="s">
        <v>492</v>
      </c>
      <c r="B97" s="52" t="s">
        <v>493</v>
      </c>
      <c r="C97" s="60"/>
      <c r="D97" s="60"/>
      <c r="E97" s="75"/>
      <c r="F97" s="54">
        <f t="shared" si="11"/>
        <v>0</v>
      </c>
      <c r="G97" s="54">
        <f t="shared" si="12"/>
        <v>0</v>
      </c>
    </row>
    <row r="98" spans="1:7" s="43" customFormat="1" ht="76.5" x14ac:dyDescent="0.2">
      <c r="A98" s="64" t="s">
        <v>494</v>
      </c>
      <c r="B98" s="52" t="s">
        <v>495</v>
      </c>
      <c r="C98" s="60"/>
      <c r="D98" s="60"/>
      <c r="E98" s="75"/>
      <c r="F98" s="54">
        <f t="shared" si="11"/>
        <v>0</v>
      </c>
      <c r="G98" s="54">
        <f t="shared" si="12"/>
        <v>0</v>
      </c>
    </row>
    <row r="99" spans="1:7" s="43" customFormat="1" ht="63.75" x14ac:dyDescent="0.2">
      <c r="A99" s="64" t="s">
        <v>496</v>
      </c>
      <c r="B99" s="52" t="s">
        <v>497</v>
      </c>
      <c r="C99" s="60"/>
      <c r="D99" s="60"/>
      <c r="E99" s="75"/>
      <c r="F99" s="54">
        <f t="shared" si="11"/>
        <v>0</v>
      </c>
      <c r="G99" s="54">
        <f t="shared" si="12"/>
        <v>0</v>
      </c>
    </row>
    <row r="100" spans="1:7" s="43" customFormat="1" ht="63.75" x14ac:dyDescent="0.2">
      <c r="A100" s="64" t="s">
        <v>498</v>
      </c>
      <c r="B100" s="52" t="s">
        <v>499</v>
      </c>
      <c r="C100" s="60"/>
      <c r="D100" s="60"/>
      <c r="E100" s="75"/>
      <c r="F100" s="54">
        <f t="shared" si="11"/>
        <v>0</v>
      </c>
      <c r="G100" s="54">
        <f t="shared" si="12"/>
        <v>0</v>
      </c>
    </row>
    <row r="101" spans="1:7" s="43" customFormat="1" ht="38.25" x14ac:dyDescent="0.2">
      <c r="A101" s="64" t="s">
        <v>500</v>
      </c>
      <c r="B101" s="52" t="s">
        <v>501</v>
      </c>
      <c r="C101" s="60">
        <f>C102</f>
        <v>99998</v>
      </c>
      <c r="D101" s="60">
        <f>D102</f>
        <v>99998</v>
      </c>
      <c r="E101" s="75">
        <f>E102</f>
        <v>10385.799999999999</v>
      </c>
      <c r="F101" s="54">
        <f t="shared" si="11"/>
        <v>10.4</v>
      </c>
      <c r="G101" s="54">
        <f t="shared" si="12"/>
        <v>10.4</v>
      </c>
    </row>
    <row r="102" spans="1:7" s="43" customFormat="1" ht="38.25" x14ac:dyDescent="0.2">
      <c r="A102" s="64" t="s">
        <v>502</v>
      </c>
      <c r="B102" s="52" t="s">
        <v>503</v>
      </c>
      <c r="C102" s="60">
        <v>99998</v>
      </c>
      <c r="D102" s="60">
        <v>99998</v>
      </c>
      <c r="E102" s="75">
        <v>10385.799999999999</v>
      </c>
      <c r="F102" s="54">
        <f t="shared" si="11"/>
        <v>10.4</v>
      </c>
      <c r="G102" s="54">
        <f t="shared" si="12"/>
        <v>10.4</v>
      </c>
    </row>
    <row r="103" spans="1:7" s="43" customFormat="1" ht="76.5" x14ac:dyDescent="0.2">
      <c r="A103" s="65" t="s">
        <v>504</v>
      </c>
      <c r="B103" s="52" t="s">
        <v>505</v>
      </c>
      <c r="C103" s="60">
        <f t="shared" ref="C103:E104" si="14">C104</f>
        <v>8631.5</v>
      </c>
      <c r="D103" s="60">
        <f t="shared" si="14"/>
        <v>8631.5</v>
      </c>
      <c r="E103" s="75">
        <f t="shared" si="14"/>
        <v>313.60000000000002</v>
      </c>
      <c r="F103" s="54">
        <f t="shared" si="11"/>
        <v>3.6</v>
      </c>
      <c r="G103" s="54">
        <f t="shared" si="12"/>
        <v>3.6</v>
      </c>
    </row>
    <row r="104" spans="1:7" s="43" customFormat="1" ht="76.5" x14ac:dyDescent="0.2">
      <c r="A104" s="65" t="s">
        <v>506</v>
      </c>
      <c r="B104" s="52" t="s">
        <v>507</v>
      </c>
      <c r="C104" s="60">
        <f t="shared" si="14"/>
        <v>8631.5</v>
      </c>
      <c r="D104" s="60">
        <f t="shared" si="14"/>
        <v>8631.5</v>
      </c>
      <c r="E104" s="75">
        <f t="shared" si="14"/>
        <v>313.60000000000002</v>
      </c>
      <c r="F104" s="54">
        <f t="shared" si="11"/>
        <v>3.6</v>
      </c>
      <c r="G104" s="54">
        <f t="shared" si="12"/>
        <v>3.6</v>
      </c>
    </row>
    <row r="105" spans="1:7" s="43" customFormat="1" ht="89.25" x14ac:dyDescent="0.2">
      <c r="A105" s="65" t="s">
        <v>508</v>
      </c>
      <c r="B105" s="52" t="s">
        <v>509</v>
      </c>
      <c r="C105" s="60">
        <v>8631.5</v>
      </c>
      <c r="D105" s="60">
        <v>8631.5</v>
      </c>
      <c r="E105" s="75">
        <v>313.60000000000002</v>
      </c>
      <c r="F105" s="54">
        <f t="shared" si="11"/>
        <v>3.6</v>
      </c>
      <c r="G105" s="54">
        <f t="shared" si="12"/>
        <v>3.6</v>
      </c>
    </row>
    <row r="106" spans="1:7" s="43" customFormat="1" ht="25.5" x14ac:dyDescent="0.2">
      <c r="A106" s="59" t="s">
        <v>510</v>
      </c>
      <c r="B106" s="52" t="s">
        <v>511</v>
      </c>
      <c r="C106" s="60">
        <f t="shared" ref="C106:D106" si="15">C107+C114+C122</f>
        <v>226260.3</v>
      </c>
      <c r="D106" s="60">
        <f t="shared" si="15"/>
        <v>226260.3</v>
      </c>
      <c r="E106" s="75">
        <f>E107+E114+E122</f>
        <v>17856.8</v>
      </c>
      <c r="F106" s="54">
        <f t="shared" si="11"/>
        <v>7.9</v>
      </c>
      <c r="G106" s="54">
        <f t="shared" si="12"/>
        <v>7.9</v>
      </c>
    </row>
    <row r="107" spans="1:7" s="43" customFormat="1" ht="25.5" x14ac:dyDescent="0.2">
      <c r="A107" s="64" t="s">
        <v>512</v>
      </c>
      <c r="B107" s="52" t="s">
        <v>513</v>
      </c>
      <c r="C107" s="60">
        <f>C108+C109+C110+C111+C112+C113</f>
        <v>80817.100000000006</v>
      </c>
      <c r="D107" s="60">
        <f>D108+D109+D110+D111+D112+D113</f>
        <v>80817.100000000006</v>
      </c>
      <c r="E107" s="75">
        <f>E108+E109+E110+E111+E112+E113</f>
        <v>5047.3999999999996</v>
      </c>
      <c r="F107" s="54">
        <f t="shared" si="11"/>
        <v>6.2</v>
      </c>
      <c r="G107" s="54">
        <f t="shared" si="12"/>
        <v>6.2</v>
      </c>
    </row>
    <row r="108" spans="1:7" s="43" customFormat="1" ht="25.5" x14ac:dyDescent="0.2">
      <c r="A108" s="64" t="s">
        <v>514</v>
      </c>
      <c r="B108" s="52" t="s">
        <v>515</v>
      </c>
      <c r="C108" s="60">
        <v>14023.7</v>
      </c>
      <c r="D108" s="60">
        <v>14023.7</v>
      </c>
      <c r="E108" s="75">
        <v>275.60000000000002</v>
      </c>
      <c r="F108" s="54">
        <f t="shared" si="11"/>
        <v>2</v>
      </c>
      <c r="G108" s="54">
        <f t="shared" si="12"/>
        <v>2</v>
      </c>
    </row>
    <row r="109" spans="1:7" s="43" customFormat="1" ht="25.5" x14ac:dyDescent="0.2">
      <c r="A109" s="64" t="s">
        <v>516</v>
      </c>
      <c r="B109" s="52" t="s">
        <v>517</v>
      </c>
      <c r="C109" s="60">
        <v>0</v>
      </c>
      <c r="D109" s="60">
        <v>0</v>
      </c>
      <c r="E109" s="75">
        <v>23.4</v>
      </c>
      <c r="F109" s="54">
        <f t="shared" si="11"/>
        <v>0</v>
      </c>
      <c r="G109" s="54">
        <f t="shared" si="12"/>
        <v>0</v>
      </c>
    </row>
    <row r="110" spans="1:7" s="43" customFormat="1" ht="25.5" x14ac:dyDescent="0.2">
      <c r="A110" s="64" t="s">
        <v>518</v>
      </c>
      <c r="B110" s="52" t="s">
        <v>519</v>
      </c>
      <c r="C110" s="60">
        <v>15084</v>
      </c>
      <c r="D110" s="60">
        <v>15084</v>
      </c>
      <c r="E110" s="75">
        <v>2522.5</v>
      </c>
      <c r="F110" s="54">
        <f t="shared" si="11"/>
        <v>16.7</v>
      </c>
      <c r="G110" s="54">
        <f t="shared" si="12"/>
        <v>16.7</v>
      </c>
    </row>
    <row r="111" spans="1:7" s="43" customFormat="1" ht="25.5" x14ac:dyDescent="0.2">
      <c r="A111" s="64" t="s">
        <v>520</v>
      </c>
      <c r="B111" s="52" t="s">
        <v>521</v>
      </c>
      <c r="C111" s="60">
        <v>41802</v>
      </c>
      <c r="D111" s="60">
        <v>41802</v>
      </c>
      <c r="E111" s="75">
        <v>2220</v>
      </c>
      <c r="F111" s="54">
        <f t="shared" si="11"/>
        <v>5.3</v>
      </c>
      <c r="G111" s="54">
        <f t="shared" si="12"/>
        <v>5.3</v>
      </c>
    </row>
    <row r="112" spans="1:7" s="43" customFormat="1" ht="25.5" x14ac:dyDescent="0.2">
      <c r="A112" s="64" t="s">
        <v>522</v>
      </c>
      <c r="B112" s="52" t="s">
        <v>523</v>
      </c>
      <c r="C112" s="60">
        <v>0</v>
      </c>
      <c r="D112" s="60">
        <v>0</v>
      </c>
      <c r="E112" s="75">
        <v>0.6</v>
      </c>
      <c r="F112" s="54">
        <f t="shared" si="11"/>
        <v>0</v>
      </c>
      <c r="G112" s="54">
        <f t="shared" si="12"/>
        <v>0</v>
      </c>
    </row>
    <row r="113" spans="1:7" s="43" customFormat="1" ht="37.5" customHeight="1" x14ac:dyDescent="0.2">
      <c r="A113" s="64" t="s">
        <v>524</v>
      </c>
      <c r="B113" s="52" t="s">
        <v>525</v>
      </c>
      <c r="C113" s="60">
        <v>9907.4</v>
      </c>
      <c r="D113" s="60">
        <v>9907.4</v>
      </c>
      <c r="E113" s="75">
        <v>5.3</v>
      </c>
      <c r="F113" s="54">
        <f t="shared" si="11"/>
        <v>0.1</v>
      </c>
      <c r="G113" s="54">
        <f t="shared" si="12"/>
        <v>0.1</v>
      </c>
    </row>
    <row r="114" spans="1:7" s="43" customFormat="1" x14ac:dyDescent="0.2">
      <c r="A114" s="64" t="s">
        <v>526</v>
      </c>
      <c r="B114" s="52" t="s">
        <v>527</v>
      </c>
      <c r="C114" s="60">
        <f t="shared" ref="C114:D114" si="16">C115+C117+C118+C120</f>
        <v>104943.4</v>
      </c>
      <c r="D114" s="60">
        <f t="shared" si="16"/>
        <v>104943.4</v>
      </c>
      <c r="E114" s="75">
        <f>E115+E117+E118+E120</f>
        <v>12503.7</v>
      </c>
      <c r="F114" s="54">
        <f t="shared" si="11"/>
        <v>11.9</v>
      </c>
      <c r="G114" s="54">
        <f t="shared" si="12"/>
        <v>11.9</v>
      </c>
    </row>
    <row r="115" spans="1:7" s="43" customFormat="1" ht="51" x14ac:dyDescent="0.2">
      <c r="A115" s="64" t="s">
        <v>528</v>
      </c>
      <c r="B115" s="52" t="s">
        <v>529</v>
      </c>
      <c r="C115" s="60">
        <f t="shared" ref="C115:D115" si="17">C116</f>
        <v>38394.5</v>
      </c>
      <c r="D115" s="60">
        <f t="shared" si="17"/>
        <v>38394.5</v>
      </c>
      <c r="E115" s="75">
        <f>E116</f>
        <v>0</v>
      </c>
      <c r="F115" s="54">
        <f t="shared" si="11"/>
        <v>0</v>
      </c>
      <c r="G115" s="54">
        <f t="shared" si="12"/>
        <v>0</v>
      </c>
    </row>
    <row r="116" spans="1:7" s="43" customFormat="1" ht="63.75" x14ac:dyDescent="0.2">
      <c r="A116" s="64" t="s">
        <v>530</v>
      </c>
      <c r="B116" s="52" t="s">
        <v>531</v>
      </c>
      <c r="C116" s="60">
        <v>38394.5</v>
      </c>
      <c r="D116" s="60">
        <v>38394.5</v>
      </c>
      <c r="E116" s="75">
        <v>0</v>
      </c>
      <c r="F116" s="54">
        <f t="shared" si="11"/>
        <v>0</v>
      </c>
      <c r="G116" s="54">
        <f t="shared" si="12"/>
        <v>0</v>
      </c>
    </row>
    <row r="117" spans="1:7" s="43" customFormat="1" ht="38.25" x14ac:dyDescent="0.2">
      <c r="A117" s="64" t="s">
        <v>532</v>
      </c>
      <c r="B117" s="52" t="s">
        <v>533</v>
      </c>
      <c r="C117" s="60">
        <v>60000</v>
      </c>
      <c r="D117" s="60">
        <v>60000</v>
      </c>
      <c r="E117" s="75">
        <v>11923</v>
      </c>
      <c r="F117" s="54">
        <f t="shared" si="11"/>
        <v>19.899999999999999</v>
      </c>
      <c r="G117" s="54">
        <f t="shared" si="12"/>
        <v>19.899999999999999</v>
      </c>
    </row>
    <row r="118" spans="1:7" s="43" customFormat="1" ht="51" x14ac:dyDescent="0.2">
      <c r="A118" s="64" t="s">
        <v>534</v>
      </c>
      <c r="B118" s="52" t="s">
        <v>535</v>
      </c>
      <c r="C118" s="60">
        <f t="shared" ref="C118:D118" si="18">C119</f>
        <v>5597.2</v>
      </c>
      <c r="D118" s="60">
        <f t="shared" si="18"/>
        <v>5597.2</v>
      </c>
      <c r="E118" s="75">
        <f>E119</f>
        <v>350</v>
      </c>
      <c r="F118" s="54">
        <f t="shared" si="11"/>
        <v>6.3</v>
      </c>
      <c r="G118" s="54">
        <f t="shared" si="12"/>
        <v>6.3</v>
      </c>
    </row>
    <row r="119" spans="1:7" s="43" customFormat="1" ht="63.75" x14ac:dyDescent="0.2">
      <c r="A119" s="64" t="s">
        <v>536</v>
      </c>
      <c r="B119" s="52" t="s">
        <v>537</v>
      </c>
      <c r="C119" s="60">
        <v>5597.2</v>
      </c>
      <c r="D119" s="60">
        <v>5597.2</v>
      </c>
      <c r="E119" s="75">
        <v>350</v>
      </c>
      <c r="F119" s="54">
        <f t="shared" si="11"/>
        <v>6.3</v>
      </c>
      <c r="G119" s="54">
        <f t="shared" si="12"/>
        <v>6.3</v>
      </c>
    </row>
    <row r="120" spans="1:7" s="43" customFormat="1" ht="25.5" x14ac:dyDescent="0.2">
      <c r="A120" s="64" t="s">
        <v>538</v>
      </c>
      <c r="B120" s="52" t="s">
        <v>539</v>
      </c>
      <c r="C120" s="60">
        <f t="shared" ref="C120:E120" si="19">C121</f>
        <v>951.7</v>
      </c>
      <c r="D120" s="60">
        <f t="shared" si="19"/>
        <v>951.7</v>
      </c>
      <c r="E120" s="75">
        <f t="shared" si="19"/>
        <v>230.7</v>
      </c>
      <c r="F120" s="54">
        <f t="shared" si="11"/>
        <v>24.2</v>
      </c>
      <c r="G120" s="54">
        <f t="shared" si="12"/>
        <v>24.2</v>
      </c>
    </row>
    <row r="121" spans="1:7" s="43" customFormat="1" ht="25.5" x14ac:dyDescent="0.2">
      <c r="A121" s="64" t="s">
        <v>540</v>
      </c>
      <c r="B121" s="52" t="s">
        <v>541</v>
      </c>
      <c r="C121" s="60">
        <v>951.7</v>
      </c>
      <c r="D121" s="60">
        <v>951.7</v>
      </c>
      <c r="E121" s="75">
        <v>230.7</v>
      </c>
      <c r="F121" s="54">
        <f t="shared" si="11"/>
        <v>24.2</v>
      </c>
      <c r="G121" s="54">
        <f t="shared" si="12"/>
        <v>24.2</v>
      </c>
    </row>
    <row r="122" spans="1:7" s="43" customFormat="1" x14ac:dyDescent="0.2">
      <c r="A122" s="64" t="s">
        <v>542</v>
      </c>
      <c r="B122" s="52" t="s">
        <v>543</v>
      </c>
      <c r="C122" s="60">
        <f>C123</f>
        <v>40499.800000000003</v>
      </c>
      <c r="D122" s="60">
        <f>D123</f>
        <v>40499.800000000003</v>
      </c>
      <c r="E122" s="75">
        <f>E123</f>
        <v>305.7</v>
      </c>
      <c r="F122" s="54">
        <f t="shared" si="11"/>
        <v>0.8</v>
      </c>
      <c r="G122" s="54">
        <f t="shared" si="12"/>
        <v>0.8</v>
      </c>
    </row>
    <row r="123" spans="1:7" s="43" customFormat="1" ht="25.5" x14ac:dyDescent="0.2">
      <c r="A123" s="64" t="s">
        <v>544</v>
      </c>
      <c r="B123" s="52" t="s">
        <v>545</v>
      </c>
      <c r="C123" s="60">
        <f>C124+C125+C126</f>
        <v>40499.800000000003</v>
      </c>
      <c r="D123" s="60">
        <f>D124+D125+D126</f>
        <v>40499.800000000003</v>
      </c>
      <c r="E123" s="75">
        <f>E124+E125+E126</f>
        <v>305.7</v>
      </c>
      <c r="F123" s="54">
        <f t="shared" si="11"/>
        <v>0.8</v>
      </c>
      <c r="G123" s="54">
        <f t="shared" si="12"/>
        <v>0.8</v>
      </c>
    </row>
    <row r="124" spans="1:7" s="43" customFormat="1" ht="51" x14ac:dyDescent="0.2">
      <c r="A124" s="64" t="s">
        <v>546</v>
      </c>
      <c r="B124" s="52" t="s">
        <v>547</v>
      </c>
      <c r="C124" s="60">
        <v>30934.3</v>
      </c>
      <c r="D124" s="60">
        <v>30934.3</v>
      </c>
      <c r="E124" s="75">
        <v>0</v>
      </c>
      <c r="F124" s="54">
        <f t="shared" si="11"/>
        <v>0</v>
      </c>
      <c r="G124" s="54">
        <f t="shared" si="12"/>
        <v>0</v>
      </c>
    </row>
    <row r="125" spans="1:7" s="43" customFormat="1" ht="38.25" x14ac:dyDescent="0.2">
      <c r="A125" s="64" t="s">
        <v>548</v>
      </c>
      <c r="B125" s="52" t="s">
        <v>549</v>
      </c>
      <c r="C125" s="60">
        <v>6957.6</v>
      </c>
      <c r="D125" s="60">
        <v>6957.6</v>
      </c>
      <c r="E125" s="75">
        <v>127.9</v>
      </c>
      <c r="F125" s="54">
        <f t="shared" si="11"/>
        <v>1.8</v>
      </c>
      <c r="G125" s="54">
        <f t="shared" si="12"/>
        <v>1.8</v>
      </c>
    </row>
    <row r="126" spans="1:7" s="43" customFormat="1" ht="51" x14ac:dyDescent="0.2">
      <c r="A126" s="64" t="s">
        <v>550</v>
      </c>
      <c r="B126" s="52" t="s">
        <v>551</v>
      </c>
      <c r="C126" s="60">
        <v>2607.9</v>
      </c>
      <c r="D126" s="60">
        <v>2607.9</v>
      </c>
      <c r="E126" s="75">
        <v>177.8</v>
      </c>
      <c r="F126" s="54">
        <f t="shared" si="11"/>
        <v>6.8</v>
      </c>
      <c r="G126" s="54">
        <f t="shared" si="12"/>
        <v>6.8</v>
      </c>
    </row>
    <row r="127" spans="1:7" s="43" customFormat="1" ht="38.25" x14ac:dyDescent="0.2">
      <c r="A127" s="59" t="s">
        <v>552</v>
      </c>
      <c r="B127" s="52" t="s">
        <v>553</v>
      </c>
      <c r="C127" s="60">
        <f>C128+C137</f>
        <v>92768.4</v>
      </c>
      <c r="D127" s="60">
        <f>D128+D137</f>
        <v>92768.4</v>
      </c>
      <c r="E127" s="75">
        <f>E128+E137</f>
        <v>19125.8</v>
      </c>
      <c r="F127" s="54">
        <f t="shared" si="11"/>
        <v>20.6</v>
      </c>
      <c r="G127" s="54">
        <f t="shared" si="12"/>
        <v>20.6</v>
      </c>
    </row>
    <row r="128" spans="1:7" s="43" customFormat="1" x14ac:dyDescent="0.2">
      <c r="A128" s="64" t="s">
        <v>554</v>
      </c>
      <c r="B128" s="52" t="s">
        <v>555</v>
      </c>
      <c r="C128" s="60">
        <f>C135+C133+C130+C131</f>
        <v>39152.9</v>
      </c>
      <c r="D128" s="60">
        <f>D135+D133+D130+D131</f>
        <v>39152.9</v>
      </c>
      <c r="E128" s="75">
        <f>E135+E133+E131+E130+E129</f>
        <v>706.8</v>
      </c>
      <c r="F128" s="54">
        <f t="shared" si="11"/>
        <v>1.8</v>
      </c>
      <c r="G128" s="54">
        <f t="shared" si="12"/>
        <v>1.8</v>
      </c>
    </row>
    <row r="129" spans="1:7" s="43" customFormat="1" ht="51" x14ac:dyDescent="0.2">
      <c r="A129" s="64" t="s">
        <v>556</v>
      </c>
      <c r="B129" s="52" t="s">
        <v>557</v>
      </c>
      <c r="C129" s="60">
        <v>0</v>
      </c>
      <c r="D129" s="60">
        <v>0</v>
      </c>
      <c r="E129" s="75">
        <v>3.4</v>
      </c>
      <c r="F129" s="54">
        <f t="shared" si="11"/>
        <v>0</v>
      </c>
      <c r="G129" s="54">
        <f t="shared" si="12"/>
        <v>0</v>
      </c>
    </row>
    <row r="130" spans="1:7" s="43" customFormat="1" ht="25.5" x14ac:dyDescent="0.2">
      <c r="A130" s="64" t="s">
        <v>558</v>
      </c>
      <c r="B130" s="52" t="s">
        <v>559</v>
      </c>
      <c r="C130" s="60">
        <v>0</v>
      </c>
      <c r="D130" s="60">
        <v>0</v>
      </c>
      <c r="E130" s="75">
        <v>51.5</v>
      </c>
      <c r="F130" s="54">
        <f t="shared" si="11"/>
        <v>0</v>
      </c>
      <c r="G130" s="54">
        <f t="shared" si="12"/>
        <v>0</v>
      </c>
    </row>
    <row r="131" spans="1:7" s="43" customFormat="1" ht="24.75" customHeight="1" x14ac:dyDescent="0.2">
      <c r="A131" s="64" t="s">
        <v>560</v>
      </c>
      <c r="B131" s="52" t="s">
        <v>561</v>
      </c>
      <c r="C131" s="60">
        <f>C132</f>
        <v>1216.5</v>
      </c>
      <c r="D131" s="60">
        <f>D132</f>
        <v>1216.5</v>
      </c>
      <c r="E131" s="75">
        <f>E132</f>
        <v>89.3</v>
      </c>
      <c r="F131" s="54">
        <f t="shared" si="11"/>
        <v>7.3</v>
      </c>
      <c r="G131" s="54">
        <f t="shared" si="12"/>
        <v>7.3</v>
      </c>
    </row>
    <row r="132" spans="1:7" s="43" customFormat="1" ht="89.25" x14ac:dyDescent="0.2">
      <c r="A132" s="65" t="s">
        <v>562</v>
      </c>
      <c r="B132" s="52" t="s">
        <v>563</v>
      </c>
      <c r="C132" s="60">
        <v>1216.5</v>
      </c>
      <c r="D132" s="60">
        <v>1216.5</v>
      </c>
      <c r="E132" s="75">
        <v>89.3</v>
      </c>
      <c r="F132" s="54">
        <f t="shared" si="11"/>
        <v>7.3</v>
      </c>
      <c r="G132" s="54">
        <f t="shared" si="12"/>
        <v>7.3</v>
      </c>
    </row>
    <row r="133" spans="1:7" s="43" customFormat="1" ht="38.25" x14ac:dyDescent="0.2">
      <c r="A133" s="64" t="s">
        <v>564</v>
      </c>
      <c r="B133" s="52" t="s">
        <v>565</v>
      </c>
      <c r="C133" s="60">
        <f>C134</f>
        <v>599</v>
      </c>
      <c r="D133" s="60">
        <f>D134</f>
        <v>599</v>
      </c>
      <c r="E133" s="75">
        <f>E134</f>
        <v>73.900000000000006</v>
      </c>
      <c r="F133" s="54">
        <f t="shared" ref="F133:F196" si="20">IF(C133=0,0,IF(E133&lt;0,0,IF((E133/C133*100)&gt;150,"св.100",E133/C133*100)))</f>
        <v>12.3</v>
      </c>
      <c r="G133" s="54">
        <f t="shared" ref="G133:G196" si="21">IF(D133=0,0,IF(E133&lt;0,0,IF((E133/D133*100)&gt;150,"св.100",E133/D133*100)))</f>
        <v>12.3</v>
      </c>
    </row>
    <row r="134" spans="1:7" s="43" customFormat="1" ht="63.75" x14ac:dyDescent="0.2">
      <c r="A134" s="64" t="s">
        <v>566</v>
      </c>
      <c r="B134" s="52" t="s">
        <v>567</v>
      </c>
      <c r="C134" s="60">
        <v>599</v>
      </c>
      <c r="D134" s="60">
        <v>599</v>
      </c>
      <c r="E134" s="75">
        <v>73.900000000000006</v>
      </c>
      <c r="F134" s="54">
        <f t="shared" si="20"/>
        <v>12.3</v>
      </c>
      <c r="G134" s="54">
        <f t="shared" si="21"/>
        <v>12.3</v>
      </c>
    </row>
    <row r="135" spans="1:7" s="43" customFormat="1" x14ac:dyDescent="0.2">
      <c r="A135" s="64" t="s">
        <v>568</v>
      </c>
      <c r="B135" s="52" t="s">
        <v>569</v>
      </c>
      <c r="C135" s="60">
        <f>C136</f>
        <v>37337.4</v>
      </c>
      <c r="D135" s="60">
        <f>D136</f>
        <v>37337.4</v>
      </c>
      <c r="E135" s="75">
        <f>E136</f>
        <v>488.7</v>
      </c>
      <c r="F135" s="54">
        <f t="shared" si="20"/>
        <v>1.3</v>
      </c>
      <c r="G135" s="54">
        <f t="shared" si="21"/>
        <v>1.3</v>
      </c>
    </row>
    <row r="136" spans="1:7" s="43" customFormat="1" ht="38.25" x14ac:dyDescent="0.2">
      <c r="A136" s="64" t="s">
        <v>570</v>
      </c>
      <c r="B136" s="52" t="s">
        <v>571</v>
      </c>
      <c r="C136" s="60">
        <v>37337.4</v>
      </c>
      <c r="D136" s="60">
        <v>37337.4</v>
      </c>
      <c r="E136" s="75">
        <v>488.7</v>
      </c>
      <c r="F136" s="54">
        <f t="shared" si="20"/>
        <v>1.3</v>
      </c>
      <c r="G136" s="54">
        <f t="shared" si="21"/>
        <v>1.3</v>
      </c>
    </row>
    <row r="137" spans="1:7" s="43" customFormat="1" x14ac:dyDescent="0.2">
      <c r="A137" s="64" t="s">
        <v>572</v>
      </c>
      <c r="B137" s="52" t="s">
        <v>573</v>
      </c>
      <c r="C137" s="60">
        <f>C138+C140</f>
        <v>53615.5</v>
      </c>
      <c r="D137" s="60">
        <f>D138+D140</f>
        <v>53615.5</v>
      </c>
      <c r="E137" s="75">
        <f>E138+E140</f>
        <v>18419</v>
      </c>
      <c r="F137" s="54">
        <f t="shared" si="20"/>
        <v>34.4</v>
      </c>
      <c r="G137" s="54">
        <f t="shared" si="21"/>
        <v>34.4</v>
      </c>
    </row>
    <row r="138" spans="1:7" s="43" customFormat="1" ht="38.25" x14ac:dyDescent="0.2">
      <c r="A138" s="64" t="s">
        <v>574</v>
      </c>
      <c r="B138" s="52" t="s">
        <v>575</v>
      </c>
      <c r="C138" s="60">
        <f>C139</f>
        <v>4267.1000000000004</v>
      </c>
      <c r="D138" s="60">
        <f>D139</f>
        <v>4267.1000000000004</v>
      </c>
      <c r="E138" s="75">
        <f>E139</f>
        <v>223.4</v>
      </c>
      <c r="F138" s="54">
        <f t="shared" si="20"/>
        <v>5.2</v>
      </c>
      <c r="G138" s="54">
        <f t="shared" si="21"/>
        <v>5.2</v>
      </c>
    </row>
    <row r="139" spans="1:7" s="43" customFormat="1" ht="38.25" x14ac:dyDescent="0.2">
      <c r="A139" s="64" t="s">
        <v>576</v>
      </c>
      <c r="B139" s="52" t="s">
        <v>577</v>
      </c>
      <c r="C139" s="60">
        <v>4267.1000000000004</v>
      </c>
      <c r="D139" s="60">
        <v>4267.1000000000004</v>
      </c>
      <c r="E139" s="75">
        <v>223.4</v>
      </c>
      <c r="F139" s="54">
        <f t="shared" si="20"/>
        <v>5.2</v>
      </c>
      <c r="G139" s="54">
        <f t="shared" si="21"/>
        <v>5.2</v>
      </c>
    </row>
    <row r="140" spans="1:7" s="43" customFormat="1" x14ac:dyDescent="0.2">
      <c r="A140" s="64" t="s">
        <v>578</v>
      </c>
      <c r="B140" s="52" t="s">
        <v>579</v>
      </c>
      <c r="C140" s="60">
        <f>C141</f>
        <v>49348.4</v>
      </c>
      <c r="D140" s="60">
        <f>D141</f>
        <v>49348.4</v>
      </c>
      <c r="E140" s="75">
        <f>E141</f>
        <v>18195.599999999999</v>
      </c>
      <c r="F140" s="54">
        <f t="shared" si="20"/>
        <v>36.9</v>
      </c>
      <c r="G140" s="54">
        <f t="shared" si="21"/>
        <v>36.9</v>
      </c>
    </row>
    <row r="141" spans="1:7" s="43" customFormat="1" ht="25.5" x14ac:dyDescent="0.2">
      <c r="A141" s="64" t="s">
        <v>580</v>
      </c>
      <c r="B141" s="52" t="s">
        <v>581</v>
      </c>
      <c r="C141" s="60">
        <v>49348.4</v>
      </c>
      <c r="D141" s="60">
        <v>49348.4</v>
      </c>
      <c r="E141" s="75">
        <v>18195.599999999999</v>
      </c>
      <c r="F141" s="54">
        <f t="shared" si="20"/>
        <v>36.9</v>
      </c>
      <c r="G141" s="54">
        <f t="shared" si="21"/>
        <v>36.9</v>
      </c>
    </row>
    <row r="142" spans="1:7" s="43" customFormat="1" ht="25.5" x14ac:dyDescent="0.2">
      <c r="A142" s="59" t="s">
        <v>582</v>
      </c>
      <c r="B142" s="52" t="s">
        <v>583</v>
      </c>
      <c r="C142" s="60">
        <f>C143+C145</f>
        <v>39980</v>
      </c>
      <c r="D142" s="60">
        <f>D143+D145</f>
        <v>39980</v>
      </c>
      <c r="E142" s="75">
        <f>E143+E145</f>
        <v>15338</v>
      </c>
      <c r="F142" s="54">
        <f t="shared" si="20"/>
        <v>38.4</v>
      </c>
      <c r="G142" s="54">
        <f t="shared" si="21"/>
        <v>38.4</v>
      </c>
    </row>
    <row r="143" spans="1:7" s="43" customFormat="1" x14ac:dyDescent="0.2">
      <c r="A143" s="64" t="s">
        <v>584</v>
      </c>
      <c r="B143" s="52" t="s">
        <v>585</v>
      </c>
      <c r="C143" s="60">
        <f>C144</f>
        <v>25000</v>
      </c>
      <c r="D143" s="60">
        <f>D144</f>
        <v>25000</v>
      </c>
      <c r="E143" s="75">
        <f>E144</f>
        <v>13791.2</v>
      </c>
      <c r="F143" s="54">
        <f t="shared" si="20"/>
        <v>55.2</v>
      </c>
      <c r="G143" s="54">
        <f t="shared" si="21"/>
        <v>55.2</v>
      </c>
    </row>
    <row r="144" spans="1:7" s="43" customFormat="1" ht="25.5" x14ac:dyDescent="0.2">
      <c r="A144" s="64" t="s">
        <v>586</v>
      </c>
      <c r="B144" s="52" t="s">
        <v>587</v>
      </c>
      <c r="C144" s="60">
        <v>25000</v>
      </c>
      <c r="D144" s="60">
        <v>25000</v>
      </c>
      <c r="E144" s="75">
        <v>13791.2</v>
      </c>
      <c r="F144" s="54">
        <f t="shared" si="20"/>
        <v>55.2</v>
      </c>
      <c r="G144" s="54">
        <f t="shared" si="21"/>
        <v>55.2</v>
      </c>
    </row>
    <row r="145" spans="1:7" s="43" customFormat="1" ht="76.5" x14ac:dyDescent="0.2">
      <c r="A145" s="65" t="s">
        <v>588</v>
      </c>
      <c r="B145" s="52" t="s">
        <v>589</v>
      </c>
      <c r="C145" s="60">
        <f t="shared" ref="C145:E146" si="22">C146</f>
        <v>14980</v>
      </c>
      <c r="D145" s="60">
        <f t="shared" si="22"/>
        <v>14980</v>
      </c>
      <c r="E145" s="75">
        <f t="shared" si="22"/>
        <v>1546.8</v>
      </c>
      <c r="F145" s="54">
        <f t="shared" si="20"/>
        <v>10.3</v>
      </c>
      <c r="G145" s="54">
        <f t="shared" si="21"/>
        <v>10.3</v>
      </c>
    </row>
    <row r="146" spans="1:7" s="43" customFormat="1" ht="114.75" x14ac:dyDescent="0.2">
      <c r="A146" s="65" t="s">
        <v>590</v>
      </c>
      <c r="B146" s="52" t="s">
        <v>591</v>
      </c>
      <c r="C146" s="60">
        <f t="shared" si="22"/>
        <v>14980</v>
      </c>
      <c r="D146" s="60">
        <f t="shared" si="22"/>
        <v>14980</v>
      </c>
      <c r="E146" s="75">
        <f t="shared" si="22"/>
        <v>1546.8</v>
      </c>
      <c r="F146" s="54">
        <f t="shared" si="20"/>
        <v>10.3</v>
      </c>
      <c r="G146" s="54">
        <f t="shared" si="21"/>
        <v>10.3</v>
      </c>
    </row>
    <row r="147" spans="1:7" s="43" customFormat="1" ht="114.75" x14ac:dyDescent="0.2">
      <c r="A147" s="65" t="s">
        <v>592</v>
      </c>
      <c r="B147" s="52" t="s">
        <v>593</v>
      </c>
      <c r="C147" s="60">
        <v>14980</v>
      </c>
      <c r="D147" s="60">
        <v>14980</v>
      </c>
      <c r="E147" s="75">
        <v>1546.8</v>
      </c>
      <c r="F147" s="54">
        <f t="shared" si="20"/>
        <v>10.3</v>
      </c>
      <c r="G147" s="54">
        <f t="shared" si="21"/>
        <v>10.3</v>
      </c>
    </row>
    <row r="148" spans="1:7" s="43" customFormat="1" x14ac:dyDescent="0.2">
      <c r="A148" s="59" t="s">
        <v>594</v>
      </c>
      <c r="B148" s="52" t="s">
        <v>595</v>
      </c>
      <c r="C148" s="60">
        <f t="shared" ref="C148:E148" si="23">C149</f>
        <v>4359.1000000000004</v>
      </c>
      <c r="D148" s="60">
        <f t="shared" si="23"/>
        <v>4359.1000000000004</v>
      </c>
      <c r="E148" s="75">
        <f t="shared" si="23"/>
        <v>489.9</v>
      </c>
      <c r="F148" s="54">
        <f t="shared" si="20"/>
        <v>11.2</v>
      </c>
      <c r="G148" s="54">
        <f t="shared" si="21"/>
        <v>11.2</v>
      </c>
    </row>
    <row r="149" spans="1:7" s="43" customFormat="1" ht="38.25" x14ac:dyDescent="0.2">
      <c r="A149" s="68" t="s">
        <v>596</v>
      </c>
      <c r="B149" s="52" t="s">
        <v>597</v>
      </c>
      <c r="C149" s="60">
        <f>C150</f>
        <v>4359.1000000000004</v>
      </c>
      <c r="D149" s="60">
        <f>D150</f>
        <v>4359.1000000000004</v>
      </c>
      <c r="E149" s="75">
        <f>E150</f>
        <v>489.9</v>
      </c>
      <c r="F149" s="54">
        <f t="shared" si="20"/>
        <v>11.2</v>
      </c>
      <c r="G149" s="54">
        <f t="shared" si="21"/>
        <v>11.2</v>
      </c>
    </row>
    <row r="150" spans="1:7" s="43" customFormat="1" ht="38.25" x14ac:dyDescent="0.2">
      <c r="A150" s="64" t="s">
        <v>598</v>
      </c>
      <c r="B150" s="52" t="s">
        <v>599</v>
      </c>
      <c r="C150" s="60">
        <v>4359.1000000000004</v>
      </c>
      <c r="D150" s="60">
        <v>4359.1000000000004</v>
      </c>
      <c r="E150" s="75">
        <v>489.9</v>
      </c>
      <c r="F150" s="54">
        <f t="shared" si="20"/>
        <v>11.2</v>
      </c>
      <c r="G150" s="54">
        <f t="shared" si="21"/>
        <v>11.2</v>
      </c>
    </row>
    <row r="151" spans="1:7" s="43" customFormat="1" x14ac:dyDescent="0.2">
      <c r="A151" s="69" t="s">
        <v>600</v>
      </c>
      <c r="B151" s="52" t="s">
        <v>601</v>
      </c>
      <c r="C151" s="60">
        <f>C152+C154+C158+C159+C160+C164+C166+C170+C156+C168</f>
        <v>1908633.6000000001</v>
      </c>
      <c r="D151" s="60">
        <f>D152+D154+D158+D159+D160+D164+D166+D170+D156+D168</f>
        <v>1908633.6000000001</v>
      </c>
      <c r="E151" s="75">
        <f>E152+E154+E156+E158+E159+E160+E164+E166+E168+E170</f>
        <v>106536.1</v>
      </c>
      <c r="F151" s="54">
        <f t="shared" si="20"/>
        <v>5.6</v>
      </c>
      <c r="G151" s="54">
        <f t="shared" si="21"/>
        <v>5.6</v>
      </c>
    </row>
    <row r="152" spans="1:7" s="43" customFormat="1" ht="89.25" x14ac:dyDescent="0.2">
      <c r="A152" s="65" t="s">
        <v>602</v>
      </c>
      <c r="B152" s="52" t="s">
        <v>603</v>
      </c>
      <c r="C152" s="60">
        <f>C153</f>
        <v>1100</v>
      </c>
      <c r="D152" s="60">
        <f>D153</f>
        <v>1100</v>
      </c>
      <c r="E152" s="75">
        <f>E153</f>
        <v>380</v>
      </c>
      <c r="F152" s="54">
        <f t="shared" si="20"/>
        <v>34.5</v>
      </c>
      <c r="G152" s="54">
        <f t="shared" si="21"/>
        <v>34.5</v>
      </c>
    </row>
    <row r="153" spans="1:7" s="43" customFormat="1" ht="89.25" x14ac:dyDescent="0.2">
      <c r="A153" s="65" t="s">
        <v>604</v>
      </c>
      <c r="B153" s="52" t="s">
        <v>605</v>
      </c>
      <c r="C153" s="60">
        <v>1100</v>
      </c>
      <c r="D153" s="60">
        <v>1100</v>
      </c>
      <c r="E153" s="75">
        <v>380</v>
      </c>
      <c r="F153" s="54">
        <f t="shared" si="20"/>
        <v>34.5</v>
      </c>
      <c r="G153" s="54">
        <f t="shared" si="21"/>
        <v>34.5</v>
      </c>
    </row>
    <row r="154" spans="1:7" s="43" customFormat="1" ht="25.5" x14ac:dyDescent="0.2">
      <c r="A154" s="64" t="s">
        <v>606</v>
      </c>
      <c r="B154" s="52" t="s">
        <v>607</v>
      </c>
      <c r="C154" s="60">
        <f>C155</f>
        <v>5</v>
      </c>
      <c r="D154" s="60">
        <f>D155</f>
        <v>5</v>
      </c>
      <c r="E154" s="75">
        <f>E155</f>
        <v>0</v>
      </c>
      <c r="F154" s="54">
        <f t="shared" si="20"/>
        <v>0</v>
      </c>
      <c r="G154" s="54">
        <f t="shared" si="21"/>
        <v>0</v>
      </c>
    </row>
    <row r="155" spans="1:7" s="43" customFormat="1" ht="51" x14ac:dyDescent="0.2">
      <c r="A155" s="64" t="s">
        <v>608</v>
      </c>
      <c r="B155" s="52" t="s">
        <v>609</v>
      </c>
      <c r="C155" s="60">
        <v>5</v>
      </c>
      <c r="D155" s="60">
        <v>5</v>
      </c>
      <c r="E155" s="75">
        <v>0</v>
      </c>
      <c r="F155" s="54">
        <f t="shared" si="20"/>
        <v>0</v>
      </c>
      <c r="G155" s="54">
        <f t="shared" si="21"/>
        <v>0</v>
      </c>
    </row>
    <row r="156" spans="1:7" s="43" customFormat="1" ht="27" customHeight="1" x14ac:dyDescent="0.2">
      <c r="A156" s="64" t="s">
        <v>610</v>
      </c>
      <c r="B156" s="52" t="s">
        <v>611</v>
      </c>
      <c r="C156" s="60">
        <f>C157</f>
        <v>0</v>
      </c>
      <c r="D156" s="60">
        <f>D157</f>
        <v>0</v>
      </c>
      <c r="E156" s="75">
        <f>E157</f>
        <v>64</v>
      </c>
      <c r="F156" s="54">
        <f t="shared" si="20"/>
        <v>0</v>
      </c>
      <c r="G156" s="54">
        <f t="shared" si="21"/>
        <v>0</v>
      </c>
    </row>
    <row r="157" spans="1:7" s="43" customFormat="1" ht="38.25" x14ac:dyDescent="0.2">
      <c r="A157" s="64" t="s">
        <v>612</v>
      </c>
      <c r="B157" s="52" t="s">
        <v>613</v>
      </c>
      <c r="C157" s="60">
        <v>0</v>
      </c>
      <c r="D157" s="60">
        <v>0</v>
      </c>
      <c r="E157" s="75">
        <v>64</v>
      </c>
      <c r="F157" s="54">
        <f t="shared" si="20"/>
        <v>0</v>
      </c>
      <c r="G157" s="54">
        <f t="shared" si="21"/>
        <v>0</v>
      </c>
    </row>
    <row r="158" spans="1:7" s="43" customFormat="1" ht="25.5" x14ac:dyDescent="0.2">
      <c r="A158" s="64" t="s">
        <v>614</v>
      </c>
      <c r="B158" s="52" t="s">
        <v>615</v>
      </c>
      <c r="C158" s="60">
        <v>10</v>
      </c>
      <c r="D158" s="60">
        <v>10</v>
      </c>
      <c r="E158" s="75">
        <v>2.4</v>
      </c>
      <c r="F158" s="54">
        <f t="shared" si="20"/>
        <v>24</v>
      </c>
      <c r="G158" s="54">
        <f t="shared" si="21"/>
        <v>24</v>
      </c>
    </row>
    <row r="159" spans="1:7" s="43" customFormat="1" ht="38.25" x14ac:dyDescent="0.2">
      <c r="A159" s="64" t="s">
        <v>616</v>
      </c>
      <c r="B159" s="52" t="s">
        <v>617</v>
      </c>
      <c r="C159" s="60">
        <v>18619</v>
      </c>
      <c r="D159" s="60">
        <v>18619</v>
      </c>
      <c r="E159" s="75">
        <v>718.8</v>
      </c>
      <c r="F159" s="54">
        <f t="shared" si="20"/>
        <v>3.9</v>
      </c>
      <c r="G159" s="54">
        <f t="shared" si="21"/>
        <v>3.9</v>
      </c>
    </row>
    <row r="160" spans="1:7" s="43" customFormat="1" ht="25.5" x14ac:dyDescent="0.2">
      <c r="A160" s="64" t="s">
        <v>618</v>
      </c>
      <c r="B160" s="52" t="s">
        <v>619</v>
      </c>
      <c r="C160" s="60">
        <f>C161+C163</f>
        <v>735000</v>
      </c>
      <c r="D160" s="60">
        <f>D161+D163</f>
        <v>735000</v>
      </c>
      <c r="E160" s="75">
        <f>E161+E163</f>
        <v>60036.3</v>
      </c>
      <c r="F160" s="54">
        <f t="shared" si="20"/>
        <v>8.1999999999999993</v>
      </c>
      <c r="G160" s="54">
        <f t="shared" si="21"/>
        <v>8.1999999999999993</v>
      </c>
    </row>
    <row r="161" spans="1:7" s="43" customFormat="1" ht="38.25" x14ac:dyDescent="0.2">
      <c r="A161" s="64" t="s">
        <v>620</v>
      </c>
      <c r="B161" s="52" t="s">
        <v>621</v>
      </c>
      <c r="C161" s="60">
        <f>C162</f>
        <v>35000</v>
      </c>
      <c r="D161" s="60">
        <f>D162</f>
        <v>35000</v>
      </c>
      <c r="E161" s="75">
        <f>E162</f>
        <v>3091</v>
      </c>
      <c r="F161" s="54">
        <f t="shared" si="20"/>
        <v>8.8000000000000007</v>
      </c>
      <c r="G161" s="54">
        <f t="shared" si="21"/>
        <v>8.8000000000000007</v>
      </c>
    </row>
    <row r="162" spans="1:7" s="43" customFormat="1" ht="51" x14ac:dyDescent="0.2">
      <c r="A162" s="64" t="s">
        <v>622</v>
      </c>
      <c r="B162" s="52" t="s">
        <v>623</v>
      </c>
      <c r="C162" s="60">
        <v>35000</v>
      </c>
      <c r="D162" s="60">
        <v>35000</v>
      </c>
      <c r="E162" s="75">
        <v>3091</v>
      </c>
      <c r="F162" s="54">
        <f t="shared" si="20"/>
        <v>8.8000000000000007</v>
      </c>
      <c r="G162" s="54">
        <f t="shared" si="21"/>
        <v>8.8000000000000007</v>
      </c>
    </row>
    <row r="163" spans="1:7" s="43" customFormat="1" ht="38.25" x14ac:dyDescent="0.2">
      <c r="A163" s="64" t="s">
        <v>624</v>
      </c>
      <c r="B163" s="52" t="s">
        <v>625</v>
      </c>
      <c r="C163" s="60">
        <v>700000</v>
      </c>
      <c r="D163" s="60">
        <v>700000</v>
      </c>
      <c r="E163" s="75">
        <v>56945.3</v>
      </c>
      <c r="F163" s="54">
        <f t="shared" si="20"/>
        <v>8.1</v>
      </c>
      <c r="G163" s="54">
        <f t="shared" si="21"/>
        <v>8.1</v>
      </c>
    </row>
    <row r="164" spans="1:7" s="43" customFormat="1" ht="38.25" x14ac:dyDescent="0.2">
      <c r="A164" s="64" t="s">
        <v>626</v>
      </c>
      <c r="B164" s="52" t="s">
        <v>627</v>
      </c>
      <c r="C164" s="60">
        <f>C165</f>
        <v>100</v>
      </c>
      <c r="D164" s="60">
        <f>D165</f>
        <v>100</v>
      </c>
      <c r="E164" s="75">
        <f>E165</f>
        <v>27.6</v>
      </c>
      <c r="F164" s="54">
        <f t="shared" si="20"/>
        <v>27.6</v>
      </c>
      <c r="G164" s="54">
        <f t="shared" si="21"/>
        <v>27.6</v>
      </c>
    </row>
    <row r="165" spans="1:7" s="43" customFormat="1" ht="51" x14ac:dyDescent="0.2">
      <c r="A165" s="64" t="s">
        <v>628</v>
      </c>
      <c r="B165" s="52" t="s">
        <v>629</v>
      </c>
      <c r="C165" s="60">
        <v>100</v>
      </c>
      <c r="D165" s="60">
        <v>100</v>
      </c>
      <c r="E165" s="75">
        <v>27.6</v>
      </c>
      <c r="F165" s="54">
        <f t="shared" si="20"/>
        <v>27.6</v>
      </c>
      <c r="G165" s="54">
        <f t="shared" si="21"/>
        <v>27.6</v>
      </c>
    </row>
    <row r="166" spans="1:7" s="43" customFormat="1" ht="63.75" x14ac:dyDescent="0.2">
      <c r="A166" s="64" t="s">
        <v>630</v>
      </c>
      <c r="B166" s="52" t="s">
        <v>631</v>
      </c>
      <c r="C166" s="60">
        <f>C167</f>
        <v>2749.9</v>
      </c>
      <c r="D166" s="60">
        <f>D167</f>
        <v>2749.9</v>
      </c>
      <c r="E166" s="75">
        <f>E167</f>
        <v>38.6</v>
      </c>
      <c r="F166" s="54">
        <f t="shared" si="20"/>
        <v>1.4</v>
      </c>
      <c r="G166" s="54">
        <f t="shared" si="21"/>
        <v>1.4</v>
      </c>
    </row>
    <row r="167" spans="1:7" s="43" customFormat="1" ht="76.5" x14ac:dyDescent="0.2">
      <c r="A167" s="64" t="s">
        <v>632</v>
      </c>
      <c r="B167" s="52" t="s">
        <v>633</v>
      </c>
      <c r="C167" s="60">
        <v>2749.9</v>
      </c>
      <c r="D167" s="60">
        <v>2749.9</v>
      </c>
      <c r="E167" s="75">
        <v>38.6</v>
      </c>
      <c r="F167" s="54">
        <f t="shared" si="20"/>
        <v>1.4</v>
      </c>
      <c r="G167" s="54">
        <f t="shared" si="21"/>
        <v>1.4</v>
      </c>
    </row>
    <row r="168" spans="1:7" s="43" customFormat="1" ht="63.75" x14ac:dyDescent="0.2">
      <c r="A168" s="64" t="s">
        <v>634</v>
      </c>
      <c r="B168" s="52" t="s">
        <v>635</v>
      </c>
      <c r="C168" s="60">
        <f>C169</f>
        <v>1119988.8</v>
      </c>
      <c r="D168" s="60">
        <f>D169</f>
        <v>1119988.8</v>
      </c>
      <c r="E168" s="75">
        <f>E169</f>
        <v>43340.5</v>
      </c>
      <c r="F168" s="54">
        <f t="shared" si="20"/>
        <v>3.9</v>
      </c>
      <c r="G168" s="54">
        <f t="shared" si="21"/>
        <v>3.9</v>
      </c>
    </row>
    <row r="169" spans="1:7" s="43" customFormat="1" ht="89.25" x14ac:dyDescent="0.2">
      <c r="A169" s="65" t="s">
        <v>636</v>
      </c>
      <c r="B169" s="52" t="s">
        <v>637</v>
      </c>
      <c r="C169" s="60">
        <v>1119988.8</v>
      </c>
      <c r="D169" s="60">
        <v>1119988.8</v>
      </c>
      <c r="E169" s="75">
        <v>43340.5</v>
      </c>
      <c r="F169" s="54">
        <f t="shared" si="20"/>
        <v>3.9</v>
      </c>
      <c r="G169" s="54">
        <f t="shared" si="21"/>
        <v>3.9</v>
      </c>
    </row>
    <row r="170" spans="1:7" s="43" customFormat="1" ht="25.5" x14ac:dyDescent="0.2">
      <c r="A170" s="59" t="s">
        <v>638</v>
      </c>
      <c r="B170" s="52" t="s">
        <v>639</v>
      </c>
      <c r="C170" s="60">
        <f>C171</f>
        <v>31060.9</v>
      </c>
      <c r="D170" s="60">
        <f>D171</f>
        <v>31060.9</v>
      </c>
      <c r="E170" s="75">
        <f>E171</f>
        <v>1927.9</v>
      </c>
      <c r="F170" s="54">
        <f t="shared" si="20"/>
        <v>6.2</v>
      </c>
      <c r="G170" s="54">
        <f t="shared" si="21"/>
        <v>6.2</v>
      </c>
    </row>
    <row r="171" spans="1:7" s="43" customFormat="1" ht="51" x14ac:dyDescent="0.2">
      <c r="A171" s="64" t="s">
        <v>640</v>
      </c>
      <c r="B171" s="52" t="s">
        <v>641</v>
      </c>
      <c r="C171" s="60">
        <v>31060.9</v>
      </c>
      <c r="D171" s="60">
        <v>31060.9</v>
      </c>
      <c r="E171" s="75">
        <v>1927.9</v>
      </c>
      <c r="F171" s="54">
        <f t="shared" si="20"/>
        <v>6.2</v>
      </c>
      <c r="G171" s="54">
        <f t="shared" si="21"/>
        <v>6.2</v>
      </c>
    </row>
    <row r="172" spans="1:7" s="43" customFormat="1" x14ac:dyDescent="0.2">
      <c r="A172" s="59" t="s">
        <v>642</v>
      </c>
      <c r="B172" s="52" t="s">
        <v>643</v>
      </c>
      <c r="C172" s="60">
        <f>C173+C175</f>
        <v>2615193.2000000002</v>
      </c>
      <c r="D172" s="60">
        <f>D173+D175</f>
        <v>2615193.2000000002</v>
      </c>
      <c r="E172" s="75">
        <f>E173+E175</f>
        <v>1325.4</v>
      </c>
      <c r="F172" s="54">
        <f t="shared" si="20"/>
        <v>0.1</v>
      </c>
      <c r="G172" s="54">
        <f t="shared" si="21"/>
        <v>0.1</v>
      </c>
    </row>
    <row r="173" spans="1:7" s="43" customFormat="1" x14ac:dyDescent="0.2">
      <c r="A173" s="64" t="s">
        <v>644</v>
      </c>
      <c r="B173" s="52" t="s">
        <v>645</v>
      </c>
      <c r="C173" s="60">
        <f>C174</f>
        <v>0</v>
      </c>
      <c r="D173" s="60">
        <f>D174</f>
        <v>0</v>
      </c>
      <c r="E173" s="75">
        <f>E174</f>
        <v>1325.4</v>
      </c>
      <c r="F173" s="54">
        <f t="shared" si="20"/>
        <v>0</v>
      </c>
      <c r="G173" s="54">
        <f t="shared" si="21"/>
        <v>0</v>
      </c>
    </row>
    <row r="174" spans="1:7" s="43" customFormat="1" ht="25.5" x14ac:dyDescent="0.2">
      <c r="A174" s="64" t="s">
        <v>646</v>
      </c>
      <c r="B174" s="52" t="s">
        <v>647</v>
      </c>
      <c r="C174" s="60">
        <v>0</v>
      </c>
      <c r="D174" s="60">
        <v>0</v>
      </c>
      <c r="E174" s="75">
        <v>1325.4</v>
      </c>
      <c r="F174" s="54">
        <f t="shared" si="20"/>
        <v>0</v>
      </c>
      <c r="G174" s="54">
        <f t="shared" si="21"/>
        <v>0</v>
      </c>
    </row>
    <row r="175" spans="1:7" s="43" customFormat="1" x14ac:dyDescent="0.2">
      <c r="A175" s="64" t="s">
        <v>648</v>
      </c>
      <c r="B175" s="52" t="s">
        <v>649</v>
      </c>
      <c r="C175" s="60">
        <f>C176</f>
        <v>2615193.2000000002</v>
      </c>
      <c r="D175" s="60">
        <f>D176</f>
        <v>2615193.2000000002</v>
      </c>
      <c r="E175" s="75">
        <f>E176</f>
        <v>0</v>
      </c>
      <c r="F175" s="54">
        <f t="shared" si="20"/>
        <v>0</v>
      </c>
      <c r="G175" s="54">
        <f t="shared" si="21"/>
        <v>0</v>
      </c>
    </row>
    <row r="176" spans="1:7" s="43" customFormat="1" ht="25.5" x14ac:dyDescent="0.2">
      <c r="A176" s="64" t="s">
        <v>650</v>
      </c>
      <c r="B176" s="52" t="s">
        <v>651</v>
      </c>
      <c r="C176" s="60">
        <v>2615193.2000000002</v>
      </c>
      <c r="D176" s="60">
        <v>2615193.2000000002</v>
      </c>
      <c r="E176" s="75">
        <v>0</v>
      </c>
      <c r="F176" s="54">
        <f t="shared" si="20"/>
        <v>0</v>
      </c>
      <c r="G176" s="54">
        <f t="shared" si="21"/>
        <v>0</v>
      </c>
    </row>
    <row r="177" spans="1:7" s="67" customFormat="1" x14ac:dyDescent="0.2">
      <c r="A177" s="70" t="s">
        <v>652</v>
      </c>
      <c r="B177" s="71" t="s">
        <v>653</v>
      </c>
      <c r="C177" s="66">
        <f>C178+C260+C263+C272</f>
        <v>4026005.2</v>
      </c>
      <c r="D177" s="66">
        <f>D178+D260+D263+D272</f>
        <v>5302929.2</v>
      </c>
      <c r="E177" s="75">
        <f>E178+E260+E263+E272</f>
        <v>365451.4</v>
      </c>
      <c r="F177" s="55">
        <f t="shared" si="20"/>
        <v>9.1</v>
      </c>
      <c r="G177" s="55">
        <f t="shared" si="21"/>
        <v>6.9</v>
      </c>
    </row>
    <row r="178" spans="1:7" s="43" customFormat="1" ht="38.25" x14ac:dyDescent="0.2">
      <c r="A178" s="59" t="s">
        <v>654</v>
      </c>
      <c r="B178" s="52" t="s">
        <v>655</v>
      </c>
      <c r="C178" s="60">
        <f>C179+C213+C251</f>
        <v>4016744.2</v>
      </c>
      <c r="D178" s="60">
        <f>D179+D213+D251</f>
        <v>5293668.2</v>
      </c>
      <c r="E178" s="75">
        <f>E179+E213+E251</f>
        <v>186005.1</v>
      </c>
      <c r="F178" s="54">
        <f t="shared" si="20"/>
        <v>4.5999999999999996</v>
      </c>
      <c r="G178" s="54">
        <f t="shared" si="21"/>
        <v>3.5</v>
      </c>
    </row>
    <row r="179" spans="1:7" s="43" customFormat="1" ht="25.5" x14ac:dyDescent="0.2">
      <c r="A179" s="59" t="s">
        <v>656</v>
      </c>
      <c r="B179" s="52" t="s">
        <v>657</v>
      </c>
      <c r="C179" s="60">
        <f>C180+C182+C184+C188+C190+C192+C193+C194+C197+C199+C203+C205+C207+C208+C209+C210+C187+C211+C201+C185+C195</f>
        <v>232977.8</v>
      </c>
      <c r="D179" s="60">
        <f>D180+D182+D184+D188+D190+D192+D193+D194+D197+D199+D203+D205+D207+D208+D209+D210+D187+D211+D201+D185+D195</f>
        <v>789639.5</v>
      </c>
      <c r="E179" s="75">
        <f>E180+E182+E188+E193+E194+E208+E192+E197+E203+E205+E187+E209+E199+E207+E210+E211+E190+E184</f>
        <v>0</v>
      </c>
      <c r="F179" s="54">
        <f t="shared" si="20"/>
        <v>0</v>
      </c>
      <c r="G179" s="54">
        <f t="shared" si="21"/>
        <v>0</v>
      </c>
    </row>
    <row r="180" spans="1:7" s="43" customFormat="1" ht="25.5" x14ac:dyDescent="0.2">
      <c r="A180" s="64" t="s">
        <v>658</v>
      </c>
      <c r="B180" s="52" t="s">
        <v>659</v>
      </c>
      <c r="C180" s="60">
        <f>C181</f>
        <v>19579.900000000001</v>
      </c>
      <c r="D180" s="60">
        <f>D181</f>
        <v>19579.900000000001</v>
      </c>
      <c r="E180" s="75">
        <f>E181</f>
        <v>0</v>
      </c>
      <c r="F180" s="54">
        <f t="shared" si="20"/>
        <v>0</v>
      </c>
      <c r="G180" s="54">
        <f t="shared" si="21"/>
        <v>0</v>
      </c>
    </row>
    <row r="181" spans="1:7" s="43" customFormat="1" ht="38.25" x14ac:dyDescent="0.2">
      <c r="A181" s="64" t="s">
        <v>660</v>
      </c>
      <c r="B181" s="52" t="s">
        <v>661</v>
      </c>
      <c r="C181" s="60">
        <v>19579.900000000001</v>
      </c>
      <c r="D181" s="60">
        <v>19579.900000000001</v>
      </c>
      <c r="E181" s="75"/>
      <c r="F181" s="54">
        <f t="shared" si="20"/>
        <v>0</v>
      </c>
      <c r="G181" s="54">
        <f t="shared" si="21"/>
        <v>0</v>
      </c>
    </row>
    <row r="182" spans="1:7" s="43" customFormat="1" ht="38.25" x14ac:dyDescent="0.2">
      <c r="A182" s="64" t="s">
        <v>662</v>
      </c>
      <c r="B182" s="52" t="s">
        <v>663</v>
      </c>
      <c r="C182" s="60">
        <f>C183</f>
        <v>11990.1</v>
      </c>
      <c r="D182" s="60">
        <f>D183</f>
        <v>11990.1</v>
      </c>
      <c r="E182" s="75">
        <f>E183</f>
        <v>0</v>
      </c>
      <c r="F182" s="54">
        <f t="shared" si="20"/>
        <v>0</v>
      </c>
      <c r="G182" s="54">
        <f t="shared" si="21"/>
        <v>0</v>
      </c>
    </row>
    <row r="183" spans="1:7" s="43" customFormat="1" ht="51" x14ac:dyDescent="0.2">
      <c r="A183" s="64" t="s">
        <v>664</v>
      </c>
      <c r="B183" s="52" t="s">
        <v>665</v>
      </c>
      <c r="C183" s="60">
        <v>11990.1</v>
      </c>
      <c r="D183" s="60">
        <v>11990.1</v>
      </c>
      <c r="E183" s="75">
        <v>0</v>
      </c>
      <c r="F183" s="54">
        <f t="shared" si="20"/>
        <v>0</v>
      </c>
      <c r="G183" s="54">
        <f t="shared" si="21"/>
        <v>0</v>
      </c>
    </row>
    <row r="184" spans="1:7" s="43" customFormat="1" ht="51" x14ac:dyDescent="0.2">
      <c r="A184" s="64" t="s">
        <v>666</v>
      </c>
      <c r="B184" s="52" t="s">
        <v>667</v>
      </c>
      <c r="C184" s="60">
        <v>228.2</v>
      </c>
      <c r="D184" s="60">
        <v>217.9</v>
      </c>
      <c r="E184" s="75">
        <v>0</v>
      </c>
      <c r="F184" s="54">
        <f t="shared" si="20"/>
        <v>0</v>
      </c>
      <c r="G184" s="54">
        <f t="shared" si="21"/>
        <v>0</v>
      </c>
    </row>
    <row r="185" spans="1:7" s="43" customFormat="1" ht="51" x14ac:dyDescent="0.2">
      <c r="A185" s="64" t="s">
        <v>668</v>
      </c>
      <c r="B185" s="52" t="s">
        <v>669</v>
      </c>
      <c r="C185" s="60">
        <f>C186</f>
        <v>17469.400000000001</v>
      </c>
      <c r="D185" s="60">
        <f>D186</f>
        <v>25805.9</v>
      </c>
      <c r="E185" s="75">
        <v>0</v>
      </c>
      <c r="F185" s="54">
        <f t="shared" si="20"/>
        <v>0</v>
      </c>
      <c r="G185" s="54">
        <f t="shared" si="21"/>
        <v>0</v>
      </c>
    </row>
    <row r="186" spans="1:7" s="43" customFormat="1" ht="63.75" x14ac:dyDescent="0.2">
      <c r="A186" s="64" t="s">
        <v>670</v>
      </c>
      <c r="B186" s="52" t="s">
        <v>671</v>
      </c>
      <c r="C186" s="60">
        <v>17469.400000000001</v>
      </c>
      <c r="D186" s="60">
        <v>25805.9</v>
      </c>
      <c r="E186" s="75">
        <v>0</v>
      </c>
      <c r="F186" s="54">
        <f t="shared" si="20"/>
        <v>0</v>
      </c>
      <c r="G186" s="54">
        <f t="shared" si="21"/>
        <v>0</v>
      </c>
    </row>
    <row r="187" spans="1:7" s="43" customFormat="1" ht="63.75" x14ac:dyDescent="0.2">
      <c r="A187" s="64" t="s">
        <v>672</v>
      </c>
      <c r="B187" s="52" t="s">
        <v>673</v>
      </c>
      <c r="C187" s="60">
        <v>5783.1</v>
      </c>
      <c r="D187" s="60">
        <v>5783.1</v>
      </c>
      <c r="E187" s="75">
        <v>0</v>
      </c>
      <c r="F187" s="54">
        <f t="shared" si="20"/>
        <v>0</v>
      </c>
      <c r="G187" s="54">
        <f t="shared" si="21"/>
        <v>0</v>
      </c>
    </row>
    <row r="188" spans="1:7" s="43" customFormat="1" ht="76.5" x14ac:dyDescent="0.2">
      <c r="A188" s="64" t="s">
        <v>674</v>
      </c>
      <c r="B188" s="52" t="s">
        <v>675</v>
      </c>
      <c r="C188" s="60">
        <f>C189</f>
        <v>927.9</v>
      </c>
      <c r="D188" s="60">
        <f>D189</f>
        <v>927.9</v>
      </c>
      <c r="E188" s="75">
        <f>E189</f>
        <v>0</v>
      </c>
      <c r="F188" s="54">
        <f t="shared" si="20"/>
        <v>0</v>
      </c>
      <c r="G188" s="54">
        <f t="shared" si="21"/>
        <v>0</v>
      </c>
    </row>
    <row r="189" spans="1:7" s="43" customFormat="1" ht="89.25" x14ac:dyDescent="0.2">
      <c r="A189" s="65" t="s">
        <v>676</v>
      </c>
      <c r="B189" s="52" t="s">
        <v>677</v>
      </c>
      <c r="C189" s="60">
        <v>927.9</v>
      </c>
      <c r="D189" s="60">
        <v>927.9</v>
      </c>
      <c r="E189" s="75">
        <v>0</v>
      </c>
      <c r="F189" s="54">
        <f t="shared" si="20"/>
        <v>0</v>
      </c>
      <c r="G189" s="54">
        <f t="shared" si="21"/>
        <v>0</v>
      </c>
    </row>
    <row r="190" spans="1:7" s="43" customFormat="1" ht="51" x14ac:dyDescent="0.2">
      <c r="A190" s="64" t="s">
        <v>678</v>
      </c>
      <c r="B190" s="52" t="s">
        <v>679</v>
      </c>
      <c r="C190" s="60">
        <f>C191</f>
        <v>2029.9</v>
      </c>
      <c r="D190" s="60">
        <f>D191</f>
        <v>2029.9</v>
      </c>
      <c r="E190" s="75">
        <f>E191</f>
        <v>0</v>
      </c>
      <c r="F190" s="54">
        <f t="shared" si="20"/>
        <v>0</v>
      </c>
      <c r="G190" s="54">
        <f t="shared" si="21"/>
        <v>0</v>
      </c>
    </row>
    <row r="191" spans="1:7" s="43" customFormat="1" ht="51" customHeight="1" x14ac:dyDescent="0.2">
      <c r="A191" s="64" t="s">
        <v>680</v>
      </c>
      <c r="B191" s="52" t="s">
        <v>681</v>
      </c>
      <c r="C191" s="60">
        <v>2029.9</v>
      </c>
      <c r="D191" s="60">
        <v>2029.9</v>
      </c>
      <c r="E191" s="75">
        <v>0</v>
      </c>
      <c r="F191" s="54">
        <f t="shared" si="20"/>
        <v>0</v>
      </c>
      <c r="G191" s="54">
        <f t="shared" si="21"/>
        <v>0</v>
      </c>
    </row>
    <row r="192" spans="1:7" s="43" customFormat="1" ht="51" x14ac:dyDescent="0.2">
      <c r="A192" s="64" t="s">
        <v>682</v>
      </c>
      <c r="B192" s="52" t="s">
        <v>683</v>
      </c>
      <c r="C192" s="60">
        <v>0</v>
      </c>
      <c r="D192" s="60">
        <v>40735.9</v>
      </c>
      <c r="E192" s="75">
        <v>0</v>
      </c>
      <c r="F192" s="54">
        <f t="shared" si="20"/>
        <v>0</v>
      </c>
      <c r="G192" s="54">
        <f t="shared" si="21"/>
        <v>0</v>
      </c>
    </row>
    <row r="193" spans="1:7" s="43" customFormat="1" ht="76.5" x14ac:dyDescent="0.2">
      <c r="A193" s="64" t="s">
        <v>684</v>
      </c>
      <c r="B193" s="52" t="s">
        <v>685</v>
      </c>
      <c r="C193" s="60">
        <v>0</v>
      </c>
      <c r="D193" s="60">
        <v>480869.8</v>
      </c>
      <c r="E193" s="75">
        <v>0</v>
      </c>
      <c r="F193" s="54">
        <f t="shared" si="20"/>
        <v>0</v>
      </c>
      <c r="G193" s="54">
        <f t="shared" si="21"/>
        <v>0</v>
      </c>
    </row>
    <row r="194" spans="1:7" s="43" customFormat="1" ht="51" x14ac:dyDescent="0.2">
      <c r="A194" s="64" t="s">
        <v>686</v>
      </c>
      <c r="B194" s="52" t="s">
        <v>687</v>
      </c>
      <c r="C194" s="60">
        <v>0</v>
      </c>
      <c r="D194" s="60">
        <v>3894</v>
      </c>
      <c r="E194" s="75">
        <v>0</v>
      </c>
      <c r="F194" s="54">
        <f t="shared" si="20"/>
        <v>0</v>
      </c>
      <c r="G194" s="54">
        <f t="shared" si="21"/>
        <v>0</v>
      </c>
    </row>
    <row r="195" spans="1:7" s="43" customFormat="1" ht="51" x14ac:dyDescent="0.2">
      <c r="A195" s="64" t="s">
        <v>688</v>
      </c>
      <c r="B195" s="52" t="s">
        <v>689</v>
      </c>
      <c r="C195" s="60">
        <f>C196</f>
        <v>0</v>
      </c>
      <c r="D195" s="60">
        <f>D196</f>
        <v>7006.2</v>
      </c>
      <c r="E195" s="75">
        <v>0</v>
      </c>
      <c r="F195" s="54">
        <f t="shared" si="20"/>
        <v>0</v>
      </c>
      <c r="G195" s="54">
        <f t="shared" si="21"/>
        <v>0</v>
      </c>
    </row>
    <row r="196" spans="1:7" s="43" customFormat="1" ht="63.75" x14ac:dyDescent="0.2">
      <c r="A196" s="64" t="s">
        <v>690</v>
      </c>
      <c r="B196" s="52" t="s">
        <v>691</v>
      </c>
      <c r="C196" s="60">
        <v>0</v>
      </c>
      <c r="D196" s="60">
        <v>7006.2</v>
      </c>
      <c r="E196" s="75">
        <v>0</v>
      </c>
      <c r="F196" s="54">
        <f t="shared" si="20"/>
        <v>0</v>
      </c>
      <c r="G196" s="54">
        <f t="shared" si="21"/>
        <v>0</v>
      </c>
    </row>
    <row r="197" spans="1:7" s="43" customFormat="1" ht="38.25" x14ac:dyDescent="0.2">
      <c r="A197" s="64" t="s">
        <v>692</v>
      </c>
      <c r="B197" s="52" t="s">
        <v>693</v>
      </c>
      <c r="C197" s="60">
        <f>C198</f>
        <v>7800.9</v>
      </c>
      <c r="D197" s="60">
        <f>D198</f>
        <v>7800.9</v>
      </c>
      <c r="E197" s="75">
        <f>E198</f>
        <v>0</v>
      </c>
      <c r="F197" s="54">
        <f t="shared" ref="F197:F260" si="24">IF(C197=0,0,IF(E197&lt;0,0,IF((E197/C197*100)&gt;150,"св.100",E197/C197*100)))</f>
        <v>0</v>
      </c>
      <c r="G197" s="54">
        <f t="shared" ref="G197:G260" si="25">IF(D197=0,0,IF(E197&lt;0,0,IF((E197/D197*100)&gt;150,"св.100",E197/D197*100)))</f>
        <v>0</v>
      </c>
    </row>
    <row r="198" spans="1:7" s="43" customFormat="1" ht="51" x14ac:dyDescent="0.2">
      <c r="A198" s="64" t="s">
        <v>694</v>
      </c>
      <c r="B198" s="52" t="s">
        <v>695</v>
      </c>
      <c r="C198" s="60">
        <v>7800.9</v>
      </c>
      <c r="D198" s="60">
        <v>7800.9</v>
      </c>
      <c r="E198" s="75">
        <v>0</v>
      </c>
      <c r="F198" s="54">
        <f t="shared" si="24"/>
        <v>0</v>
      </c>
      <c r="G198" s="54">
        <f t="shared" si="25"/>
        <v>0</v>
      </c>
    </row>
    <row r="199" spans="1:7" s="43" customFormat="1" ht="38.25" x14ac:dyDescent="0.2">
      <c r="A199" s="64" t="s">
        <v>696</v>
      </c>
      <c r="B199" s="52" t="s">
        <v>697</v>
      </c>
      <c r="C199" s="60">
        <f>C200</f>
        <v>1110.5</v>
      </c>
      <c r="D199" s="60">
        <f>D200</f>
        <v>1110.5</v>
      </c>
      <c r="E199" s="75">
        <f>E200</f>
        <v>0</v>
      </c>
      <c r="F199" s="54">
        <f t="shared" si="24"/>
        <v>0</v>
      </c>
      <c r="G199" s="54">
        <f t="shared" si="25"/>
        <v>0</v>
      </c>
    </row>
    <row r="200" spans="1:7" s="43" customFormat="1" ht="51" x14ac:dyDescent="0.2">
      <c r="A200" s="64" t="s">
        <v>698</v>
      </c>
      <c r="B200" s="52" t="s">
        <v>699</v>
      </c>
      <c r="C200" s="60">
        <v>1110.5</v>
      </c>
      <c r="D200" s="60">
        <v>1110.5</v>
      </c>
      <c r="E200" s="75">
        <v>0</v>
      </c>
      <c r="F200" s="54">
        <f t="shared" si="24"/>
        <v>0</v>
      </c>
      <c r="G200" s="54">
        <f t="shared" si="25"/>
        <v>0</v>
      </c>
    </row>
    <row r="201" spans="1:7" s="43" customFormat="1" ht="38.25" x14ac:dyDescent="0.2">
      <c r="A201" s="64" t="s">
        <v>700</v>
      </c>
      <c r="B201" s="52" t="s">
        <v>701</v>
      </c>
      <c r="C201" s="60">
        <f>C202</f>
        <v>0</v>
      </c>
      <c r="D201" s="60">
        <f>D202</f>
        <v>1253.5999999999999</v>
      </c>
      <c r="E201" s="75">
        <v>0</v>
      </c>
      <c r="F201" s="54">
        <f t="shared" si="24"/>
        <v>0</v>
      </c>
      <c r="G201" s="54">
        <f t="shared" si="25"/>
        <v>0</v>
      </c>
    </row>
    <row r="202" spans="1:7" s="43" customFormat="1" ht="38.25" x14ac:dyDescent="0.2">
      <c r="A202" s="64" t="s">
        <v>702</v>
      </c>
      <c r="B202" s="52" t="s">
        <v>703</v>
      </c>
      <c r="C202" s="60">
        <v>0</v>
      </c>
      <c r="D202" s="60">
        <v>1253.5999999999999</v>
      </c>
      <c r="E202" s="75">
        <v>0</v>
      </c>
      <c r="F202" s="54">
        <f t="shared" si="24"/>
        <v>0</v>
      </c>
      <c r="G202" s="54">
        <f t="shared" si="25"/>
        <v>0</v>
      </c>
    </row>
    <row r="203" spans="1:7" s="43" customFormat="1" x14ac:dyDescent="0.2">
      <c r="A203" s="64" t="s">
        <v>704</v>
      </c>
      <c r="B203" s="52" t="s">
        <v>705</v>
      </c>
      <c r="C203" s="60">
        <f>C204</f>
        <v>1110</v>
      </c>
      <c r="D203" s="60">
        <f>D204</f>
        <v>1110</v>
      </c>
      <c r="E203" s="75">
        <f>E204</f>
        <v>0</v>
      </c>
      <c r="F203" s="54">
        <f t="shared" si="24"/>
        <v>0</v>
      </c>
      <c r="G203" s="54">
        <f t="shared" si="25"/>
        <v>0</v>
      </c>
    </row>
    <row r="204" spans="1:7" s="43" customFormat="1" ht="25.5" x14ac:dyDescent="0.2">
      <c r="A204" s="59" t="s">
        <v>706</v>
      </c>
      <c r="B204" s="52" t="s">
        <v>707</v>
      </c>
      <c r="C204" s="60">
        <v>1110</v>
      </c>
      <c r="D204" s="60">
        <v>1110</v>
      </c>
      <c r="E204" s="75"/>
      <c r="F204" s="54">
        <f t="shared" si="24"/>
        <v>0</v>
      </c>
      <c r="G204" s="54">
        <f t="shared" si="25"/>
        <v>0</v>
      </c>
    </row>
    <row r="205" spans="1:7" s="43" customFormat="1" ht="63.75" x14ac:dyDescent="0.2">
      <c r="A205" s="65" t="s">
        <v>708</v>
      </c>
      <c r="B205" s="52" t="s">
        <v>709</v>
      </c>
      <c r="C205" s="60">
        <f>C206</f>
        <v>0</v>
      </c>
      <c r="D205" s="60">
        <f>D206</f>
        <v>6158.4</v>
      </c>
      <c r="E205" s="75">
        <f>E206</f>
        <v>0</v>
      </c>
      <c r="F205" s="54">
        <f t="shared" si="24"/>
        <v>0</v>
      </c>
      <c r="G205" s="54">
        <f t="shared" si="25"/>
        <v>0</v>
      </c>
    </row>
    <row r="206" spans="1:7" s="43" customFormat="1" ht="76.5" x14ac:dyDescent="0.2">
      <c r="A206" s="65" t="s">
        <v>710</v>
      </c>
      <c r="B206" s="52" t="s">
        <v>711</v>
      </c>
      <c r="C206" s="60">
        <v>0</v>
      </c>
      <c r="D206" s="60">
        <v>6158.4</v>
      </c>
      <c r="E206" s="75">
        <v>0</v>
      </c>
      <c r="F206" s="54">
        <f t="shared" si="24"/>
        <v>0</v>
      </c>
      <c r="G206" s="54">
        <f t="shared" si="25"/>
        <v>0</v>
      </c>
    </row>
    <row r="207" spans="1:7" s="43" customFormat="1" ht="38.25" x14ac:dyDescent="0.2">
      <c r="A207" s="64" t="s">
        <v>712</v>
      </c>
      <c r="B207" s="52" t="s">
        <v>713</v>
      </c>
      <c r="C207" s="60">
        <v>0</v>
      </c>
      <c r="D207" s="60">
        <v>385.7</v>
      </c>
      <c r="E207" s="75">
        <v>0</v>
      </c>
      <c r="F207" s="54">
        <f t="shared" si="24"/>
        <v>0</v>
      </c>
      <c r="G207" s="54">
        <f t="shared" si="25"/>
        <v>0</v>
      </c>
    </row>
    <row r="208" spans="1:7" s="43" customFormat="1" ht="51" x14ac:dyDescent="0.2">
      <c r="A208" s="59" t="s">
        <v>714</v>
      </c>
      <c r="B208" s="52" t="s">
        <v>715</v>
      </c>
      <c r="C208" s="60">
        <v>22356.6</v>
      </c>
      <c r="D208" s="60">
        <v>22356.6</v>
      </c>
      <c r="E208" s="75">
        <v>0</v>
      </c>
      <c r="F208" s="54">
        <f t="shared" si="24"/>
        <v>0</v>
      </c>
      <c r="G208" s="54">
        <f t="shared" si="25"/>
        <v>0</v>
      </c>
    </row>
    <row r="209" spans="1:7" s="43" customFormat="1" ht="51" x14ac:dyDescent="0.2">
      <c r="A209" s="59" t="s">
        <v>716</v>
      </c>
      <c r="B209" s="52" t="s">
        <v>717</v>
      </c>
      <c r="C209" s="60">
        <v>0</v>
      </c>
      <c r="D209" s="60">
        <v>8031.9</v>
      </c>
      <c r="E209" s="75">
        <v>0</v>
      </c>
      <c r="F209" s="54">
        <f t="shared" si="24"/>
        <v>0</v>
      </c>
      <c r="G209" s="54">
        <f t="shared" si="25"/>
        <v>0</v>
      </c>
    </row>
    <row r="210" spans="1:7" s="43" customFormat="1" ht="63.75" x14ac:dyDescent="0.2">
      <c r="A210" s="59" t="s">
        <v>718</v>
      </c>
      <c r="B210" s="52" t="s">
        <v>719</v>
      </c>
      <c r="C210" s="60">
        <v>35100</v>
      </c>
      <c r="D210" s="60">
        <v>35100</v>
      </c>
      <c r="E210" s="75">
        <v>0</v>
      </c>
      <c r="F210" s="54">
        <f t="shared" si="24"/>
        <v>0</v>
      </c>
      <c r="G210" s="54">
        <f t="shared" si="25"/>
        <v>0</v>
      </c>
    </row>
    <row r="211" spans="1:7" s="43" customFormat="1" ht="51" x14ac:dyDescent="0.2">
      <c r="A211" s="59" t="s">
        <v>720</v>
      </c>
      <c r="B211" s="52" t="s">
        <v>721</v>
      </c>
      <c r="C211" s="60">
        <f>C212</f>
        <v>107491.3</v>
      </c>
      <c r="D211" s="60">
        <f>D212</f>
        <v>107491.3</v>
      </c>
      <c r="E211" s="75">
        <f>E212</f>
        <v>0</v>
      </c>
      <c r="F211" s="54">
        <f t="shared" si="24"/>
        <v>0</v>
      </c>
      <c r="G211" s="54">
        <f t="shared" si="25"/>
        <v>0</v>
      </c>
    </row>
    <row r="212" spans="1:7" s="43" customFormat="1" ht="63.75" x14ac:dyDescent="0.2">
      <c r="A212" s="59" t="s">
        <v>722</v>
      </c>
      <c r="B212" s="52" t="s">
        <v>723</v>
      </c>
      <c r="C212" s="60">
        <v>107491.3</v>
      </c>
      <c r="D212" s="60">
        <v>107491.3</v>
      </c>
      <c r="E212" s="75">
        <v>0</v>
      </c>
      <c r="F212" s="54">
        <f t="shared" si="24"/>
        <v>0</v>
      </c>
      <c r="G212" s="54">
        <f t="shared" si="25"/>
        <v>0</v>
      </c>
    </row>
    <row r="213" spans="1:7" s="43" customFormat="1" ht="25.5" x14ac:dyDescent="0.2">
      <c r="A213" s="59" t="s">
        <v>724</v>
      </c>
      <c r="B213" s="52" t="s">
        <v>725</v>
      </c>
      <c r="C213" s="60">
        <f>C214+C218+C220+C222+C224+C226+C230+C232+C234+C236+C238+C240+C242+C244+C246+C250+C216+C228+C248</f>
        <v>3491761.9</v>
      </c>
      <c r="D213" s="60">
        <f>D214+D218+D220+D222+D224+D226+D230+D232+D234+D236+D238+D240+D242+D244+D246+D250+D216+D228+D248</f>
        <v>4204803.8</v>
      </c>
      <c r="E213" s="75">
        <f>E214+E220+E222+E226+E230+E232+E234+E236+E238+E242+E244+E250+E240+E224+E246+E216+E248</f>
        <v>184778.9</v>
      </c>
      <c r="F213" s="54">
        <f t="shared" si="24"/>
        <v>5.3</v>
      </c>
      <c r="G213" s="54">
        <f t="shared" si="25"/>
        <v>4.4000000000000004</v>
      </c>
    </row>
    <row r="214" spans="1:7" s="43" customFormat="1" ht="38.25" x14ac:dyDescent="0.2">
      <c r="A214" s="59" t="s">
        <v>726</v>
      </c>
      <c r="B214" s="52" t="s">
        <v>727</v>
      </c>
      <c r="C214" s="60">
        <f>C215</f>
        <v>47398.9</v>
      </c>
      <c r="D214" s="60">
        <f>D215</f>
        <v>47398.9</v>
      </c>
      <c r="E214" s="75">
        <f>E215</f>
        <v>0</v>
      </c>
      <c r="F214" s="54">
        <f t="shared" si="24"/>
        <v>0</v>
      </c>
      <c r="G214" s="54">
        <f t="shared" si="25"/>
        <v>0</v>
      </c>
    </row>
    <row r="215" spans="1:7" s="43" customFormat="1" ht="51" x14ac:dyDescent="0.2">
      <c r="A215" s="59" t="s">
        <v>728</v>
      </c>
      <c r="B215" s="52" t="s">
        <v>729</v>
      </c>
      <c r="C215" s="60">
        <v>47398.9</v>
      </c>
      <c r="D215" s="60">
        <v>47398.9</v>
      </c>
      <c r="E215" s="75">
        <v>0</v>
      </c>
      <c r="F215" s="54">
        <f t="shared" si="24"/>
        <v>0</v>
      </c>
      <c r="G215" s="54">
        <f t="shared" si="25"/>
        <v>0</v>
      </c>
    </row>
    <row r="216" spans="1:7" s="43" customFormat="1" ht="51" x14ac:dyDescent="0.2">
      <c r="A216" s="64" t="s">
        <v>730</v>
      </c>
      <c r="B216" s="52" t="s">
        <v>731</v>
      </c>
      <c r="C216" s="60">
        <f>C217</f>
        <v>1981.9</v>
      </c>
      <c r="D216" s="60">
        <f>D217</f>
        <v>1981.9</v>
      </c>
      <c r="E216" s="75">
        <f>E217</f>
        <v>0</v>
      </c>
      <c r="F216" s="54">
        <f t="shared" si="24"/>
        <v>0</v>
      </c>
      <c r="G216" s="54">
        <f t="shared" si="25"/>
        <v>0</v>
      </c>
    </row>
    <row r="217" spans="1:7" s="43" customFormat="1" ht="63.75" x14ac:dyDescent="0.2">
      <c r="A217" s="64" t="s">
        <v>732</v>
      </c>
      <c r="B217" s="52" t="s">
        <v>733</v>
      </c>
      <c r="C217" s="60">
        <v>1981.9</v>
      </c>
      <c r="D217" s="60">
        <v>1981.9</v>
      </c>
      <c r="E217" s="75">
        <v>0</v>
      </c>
      <c r="F217" s="54">
        <f t="shared" si="24"/>
        <v>0</v>
      </c>
      <c r="G217" s="54">
        <f t="shared" si="25"/>
        <v>0</v>
      </c>
    </row>
    <row r="218" spans="1:7" s="43" customFormat="1" ht="25.5" x14ac:dyDescent="0.2">
      <c r="A218" s="64" t="s">
        <v>734</v>
      </c>
      <c r="B218" s="52" t="s">
        <v>735</v>
      </c>
      <c r="C218" s="60">
        <f t="shared" ref="C218:D218" si="26">C219</f>
        <v>8643</v>
      </c>
      <c r="D218" s="60">
        <f t="shared" si="26"/>
        <v>8677</v>
      </c>
      <c r="E218" s="75">
        <v>0</v>
      </c>
      <c r="F218" s="54">
        <f t="shared" si="24"/>
        <v>0</v>
      </c>
      <c r="G218" s="54">
        <f t="shared" si="25"/>
        <v>0</v>
      </c>
    </row>
    <row r="219" spans="1:7" s="43" customFormat="1" ht="38.25" x14ac:dyDescent="0.2">
      <c r="A219" s="64" t="s">
        <v>736</v>
      </c>
      <c r="B219" s="52" t="s">
        <v>737</v>
      </c>
      <c r="C219" s="60">
        <v>8643</v>
      </c>
      <c r="D219" s="60">
        <v>8677</v>
      </c>
      <c r="E219" s="75">
        <v>0</v>
      </c>
      <c r="F219" s="54">
        <f t="shared" si="24"/>
        <v>0</v>
      </c>
      <c r="G219" s="54">
        <f t="shared" si="25"/>
        <v>0</v>
      </c>
    </row>
    <row r="220" spans="1:7" s="43" customFormat="1" ht="25.5" x14ac:dyDescent="0.2">
      <c r="A220" s="64" t="s">
        <v>738</v>
      </c>
      <c r="B220" s="52" t="s">
        <v>739</v>
      </c>
      <c r="C220" s="60">
        <f>C221</f>
        <v>573610.1</v>
      </c>
      <c r="D220" s="60">
        <f>D221</f>
        <v>633862.30000000005</v>
      </c>
      <c r="E220" s="75">
        <f>E221</f>
        <v>942.9</v>
      </c>
      <c r="F220" s="54">
        <f t="shared" si="24"/>
        <v>0.2</v>
      </c>
      <c r="G220" s="54">
        <f t="shared" si="25"/>
        <v>0.1</v>
      </c>
    </row>
    <row r="221" spans="1:7" s="43" customFormat="1" ht="38.25" x14ac:dyDescent="0.2">
      <c r="A221" s="64" t="s">
        <v>740</v>
      </c>
      <c r="B221" s="52" t="s">
        <v>741</v>
      </c>
      <c r="C221" s="60">
        <v>573610.1</v>
      </c>
      <c r="D221" s="60">
        <v>633862.30000000005</v>
      </c>
      <c r="E221" s="75">
        <v>942.9</v>
      </c>
      <c r="F221" s="54">
        <f t="shared" si="24"/>
        <v>0.2</v>
      </c>
      <c r="G221" s="54">
        <f t="shared" si="25"/>
        <v>0.1</v>
      </c>
    </row>
    <row r="222" spans="1:7" s="43" customFormat="1" ht="102" x14ac:dyDescent="0.2">
      <c r="A222" s="65" t="s">
        <v>742</v>
      </c>
      <c r="B222" s="52" t="s">
        <v>743</v>
      </c>
      <c r="C222" s="60">
        <f>C223</f>
        <v>8198.4</v>
      </c>
      <c r="D222" s="60">
        <f>D223</f>
        <v>8198.4</v>
      </c>
      <c r="E222" s="75">
        <f>E223</f>
        <v>0</v>
      </c>
      <c r="F222" s="54">
        <f t="shared" si="24"/>
        <v>0</v>
      </c>
      <c r="G222" s="54">
        <f t="shared" si="25"/>
        <v>0</v>
      </c>
    </row>
    <row r="223" spans="1:7" s="43" customFormat="1" ht="102" x14ac:dyDescent="0.2">
      <c r="A223" s="65" t="s">
        <v>744</v>
      </c>
      <c r="B223" s="52" t="s">
        <v>745</v>
      </c>
      <c r="C223" s="60">
        <v>8198.4</v>
      </c>
      <c r="D223" s="60">
        <v>8198.4</v>
      </c>
      <c r="E223" s="75">
        <v>0</v>
      </c>
      <c r="F223" s="54">
        <f t="shared" si="24"/>
        <v>0</v>
      </c>
      <c r="G223" s="54">
        <f t="shared" si="25"/>
        <v>0</v>
      </c>
    </row>
    <row r="224" spans="1:7" s="43" customFormat="1" ht="51" x14ac:dyDescent="0.2">
      <c r="A224" s="65" t="s">
        <v>746</v>
      </c>
      <c r="B224" s="52" t="s">
        <v>747</v>
      </c>
      <c r="C224" s="60">
        <f>C225</f>
        <v>104920.3</v>
      </c>
      <c r="D224" s="60">
        <f>D225</f>
        <v>84920.8</v>
      </c>
      <c r="E224" s="75">
        <f>E225</f>
        <v>0</v>
      </c>
      <c r="F224" s="54">
        <f t="shared" si="24"/>
        <v>0</v>
      </c>
      <c r="G224" s="54">
        <f t="shared" si="25"/>
        <v>0</v>
      </c>
    </row>
    <row r="225" spans="1:7" s="43" customFormat="1" ht="63.75" x14ac:dyDescent="0.2">
      <c r="A225" s="65" t="s">
        <v>748</v>
      </c>
      <c r="B225" s="52" t="s">
        <v>749</v>
      </c>
      <c r="C225" s="60">
        <v>104920.3</v>
      </c>
      <c r="D225" s="60">
        <v>84920.8</v>
      </c>
      <c r="E225" s="75">
        <v>0</v>
      </c>
      <c r="F225" s="54">
        <f t="shared" si="24"/>
        <v>0</v>
      </c>
      <c r="G225" s="54">
        <f t="shared" si="25"/>
        <v>0</v>
      </c>
    </row>
    <row r="226" spans="1:7" s="43" customFormat="1" ht="63.75" x14ac:dyDescent="0.2">
      <c r="A226" s="64" t="s">
        <v>750</v>
      </c>
      <c r="B226" s="52" t="s">
        <v>751</v>
      </c>
      <c r="C226" s="60">
        <f>C227</f>
        <v>24895.5</v>
      </c>
      <c r="D226" s="60">
        <f>D227</f>
        <v>24895.5</v>
      </c>
      <c r="E226" s="75">
        <f>E227</f>
        <v>2703.9</v>
      </c>
      <c r="F226" s="54">
        <f t="shared" si="24"/>
        <v>10.9</v>
      </c>
      <c r="G226" s="54">
        <f t="shared" si="25"/>
        <v>10.9</v>
      </c>
    </row>
    <row r="227" spans="1:7" s="43" customFormat="1" ht="76.5" x14ac:dyDescent="0.2">
      <c r="A227" s="64" t="s">
        <v>752</v>
      </c>
      <c r="B227" s="52" t="s">
        <v>753</v>
      </c>
      <c r="C227" s="60">
        <v>24895.5</v>
      </c>
      <c r="D227" s="60">
        <v>24895.5</v>
      </c>
      <c r="E227" s="75">
        <v>2703.9</v>
      </c>
      <c r="F227" s="54">
        <f t="shared" si="24"/>
        <v>10.9</v>
      </c>
      <c r="G227" s="54">
        <f t="shared" si="25"/>
        <v>10.9</v>
      </c>
    </row>
    <row r="228" spans="1:7" s="43" customFormat="1" ht="76.5" x14ac:dyDescent="0.2">
      <c r="A228" s="64" t="s">
        <v>754</v>
      </c>
      <c r="B228" s="52" t="s">
        <v>755</v>
      </c>
      <c r="C228" s="60">
        <f>C229</f>
        <v>0</v>
      </c>
      <c r="D228" s="60">
        <f>D229</f>
        <v>20761.099999999999</v>
      </c>
      <c r="E228" s="75">
        <v>0</v>
      </c>
      <c r="F228" s="54">
        <f t="shared" si="24"/>
        <v>0</v>
      </c>
      <c r="G228" s="54">
        <f t="shared" si="25"/>
        <v>0</v>
      </c>
    </row>
    <row r="229" spans="1:7" s="43" customFormat="1" ht="76.5" x14ac:dyDescent="0.2">
      <c r="A229" s="64" t="s">
        <v>756</v>
      </c>
      <c r="B229" s="52" t="s">
        <v>757</v>
      </c>
      <c r="C229" s="60">
        <v>0</v>
      </c>
      <c r="D229" s="60">
        <v>20761.099999999999</v>
      </c>
      <c r="E229" s="75">
        <v>0</v>
      </c>
      <c r="F229" s="54">
        <f t="shared" si="24"/>
        <v>0</v>
      </c>
      <c r="G229" s="54">
        <f t="shared" si="25"/>
        <v>0</v>
      </c>
    </row>
    <row r="230" spans="1:7" s="43" customFormat="1" ht="63.75" x14ac:dyDescent="0.2">
      <c r="A230" s="64" t="s">
        <v>758</v>
      </c>
      <c r="B230" s="52" t="s">
        <v>759</v>
      </c>
      <c r="C230" s="60">
        <f>C231</f>
        <v>128398.8</v>
      </c>
      <c r="D230" s="60">
        <f>D231</f>
        <v>128398.8</v>
      </c>
      <c r="E230" s="75">
        <f>E231</f>
        <v>0</v>
      </c>
      <c r="F230" s="54">
        <f t="shared" si="24"/>
        <v>0</v>
      </c>
      <c r="G230" s="54">
        <f t="shared" si="25"/>
        <v>0</v>
      </c>
    </row>
    <row r="231" spans="1:7" s="43" customFormat="1" ht="76.5" x14ac:dyDescent="0.2">
      <c r="A231" s="64" t="s">
        <v>760</v>
      </c>
      <c r="B231" s="52" t="s">
        <v>761</v>
      </c>
      <c r="C231" s="60">
        <v>128398.8</v>
      </c>
      <c r="D231" s="60">
        <v>128398.8</v>
      </c>
      <c r="E231" s="75">
        <v>0</v>
      </c>
      <c r="F231" s="54">
        <f t="shared" si="24"/>
        <v>0</v>
      </c>
      <c r="G231" s="54">
        <f t="shared" si="25"/>
        <v>0</v>
      </c>
    </row>
    <row r="232" spans="1:7" s="43" customFormat="1" ht="51" x14ac:dyDescent="0.2">
      <c r="A232" s="64" t="s">
        <v>762</v>
      </c>
      <c r="B232" s="52" t="s">
        <v>763</v>
      </c>
      <c r="C232" s="60">
        <f>C233</f>
        <v>87.1</v>
      </c>
      <c r="D232" s="60">
        <f>D233</f>
        <v>87.1</v>
      </c>
      <c r="E232" s="75">
        <f>E233</f>
        <v>0</v>
      </c>
      <c r="F232" s="54">
        <f t="shared" si="24"/>
        <v>0</v>
      </c>
      <c r="G232" s="54">
        <f t="shared" si="25"/>
        <v>0</v>
      </c>
    </row>
    <row r="233" spans="1:7" s="43" customFormat="1" ht="63.75" x14ac:dyDescent="0.2">
      <c r="A233" s="64" t="s">
        <v>764</v>
      </c>
      <c r="B233" s="52" t="s">
        <v>765</v>
      </c>
      <c r="C233" s="60">
        <v>87.1</v>
      </c>
      <c r="D233" s="60">
        <v>87.1</v>
      </c>
      <c r="E233" s="75">
        <v>0</v>
      </c>
      <c r="F233" s="54">
        <f t="shared" si="24"/>
        <v>0</v>
      </c>
      <c r="G233" s="54">
        <f t="shared" si="25"/>
        <v>0</v>
      </c>
    </row>
    <row r="234" spans="1:7" s="43" customFormat="1" ht="25.5" x14ac:dyDescent="0.2">
      <c r="A234" s="64" t="s">
        <v>766</v>
      </c>
      <c r="B234" s="52" t="s">
        <v>767</v>
      </c>
      <c r="C234" s="60">
        <f>C235</f>
        <v>868508.6</v>
      </c>
      <c r="D234" s="60">
        <f>D235</f>
        <v>868508.6</v>
      </c>
      <c r="E234" s="75">
        <f>E235</f>
        <v>60183.3</v>
      </c>
      <c r="F234" s="54">
        <f t="shared" si="24"/>
        <v>6.9</v>
      </c>
      <c r="G234" s="54">
        <f t="shared" si="25"/>
        <v>6.9</v>
      </c>
    </row>
    <row r="235" spans="1:7" s="43" customFormat="1" ht="38.25" x14ac:dyDescent="0.2">
      <c r="A235" s="64" t="s">
        <v>768</v>
      </c>
      <c r="B235" s="52" t="s">
        <v>769</v>
      </c>
      <c r="C235" s="60">
        <v>868508.6</v>
      </c>
      <c r="D235" s="60">
        <v>868508.6</v>
      </c>
      <c r="E235" s="75">
        <v>60183.3</v>
      </c>
      <c r="F235" s="54">
        <f t="shared" si="24"/>
        <v>6.9</v>
      </c>
      <c r="G235" s="54">
        <f t="shared" si="25"/>
        <v>6.9</v>
      </c>
    </row>
    <row r="236" spans="1:7" s="43" customFormat="1" ht="38.25" x14ac:dyDescent="0.2">
      <c r="A236" s="64" t="s">
        <v>770</v>
      </c>
      <c r="B236" s="52" t="s">
        <v>771</v>
      </c>
      <c r="C236" s="60">
        <f>C237</f>
        <v>29729.3</v>
      </c>
      <c r="D236" s="60">
        <f>D237</f>
        <v>29729.3</v>
      </c>
      <c r="E236" s="75">
        <f>E237</f>
        <v>0</v>
      </c>
      <c r="F236" s="54">
        <f t="shared" si="24"/>
        <v>0</v>
      </c>
      <c r="G236" s="54">
        <f t="shared" si="25"/>
        <v>0</v>
      </c>
    </row>
    <row r="237" spans="1:7" s="43" customFormat="1" ht="51" x14ac:dyDescent="0.2">
      <c r="A237" s="64" t="s">
        <v>772</v>
      </c>
      <c r="B237" s="52" t="s">
        <v>773</v>
      </c>
      <c r="C237" s="60">
        <v>29729.3</v>
      </c>
      <c r="D237" s="60">
        <v>29729.3</v>
      </c>
      <c r="E237" s="75">
        <v>0</v>
      </c>
      <c r="F237" s="54">
        <f t="shared" si="24"/>
        <v>0</v>
      </c>
      <c r="G237" s="54">
        <f t="shared" si="25"/>
        <v>0</v>
      </c>
    </row>
    <row r="238" spans="1:7" s="43" customFormat="1" ht="63" customHeight="1" x14ac:dyDescent="0.2">
      <c r="A238" s="64" t="s">
        <v>774</v>
      </c>
      <c r="B238" s="52" t="s">
        <v>775</v>
      </c>
      <c r="C238" s="60">
        <f>C239</f>
        <v>23714.7</v>
      </c>
      <c r="D238" s="60">
        <f>D239</f>
        <v>23714.7</v>
      </c>
      <c r="E238" s="75">
        <f>E239</f>
        <v>618.6</v>
      </c>
      <c r="F238" s="54">
        <f t="shared" si="24"/>
        <v>2.6</v>
      </c>
      <c r="G238" s="54">
        <f t="shared" si="25"/>
        <v>2.6</v>
      </c>
    </row>
    <row r="239" spans="1:7" s="43" customFormat="1" ht="76.5" x14ac:dyDescent="0.2">
      <c r="A239" s="64" t="s">
        <v>776</v>
      </c>
      <c r="B239" s="52" t="s">
        <v>777</v>
      </c>
      <c r="C239" s="60">
        <v>23714.7</v>
      </c>
      <c r="D239" s="60">
        <v>23714.7</v>
      </c>
      <c r="E239" s="75">
        <v>618.6</v>
      </c>
      <c r="F239" s="54">
        <f t="shared" si="24"/>
        <v>2.6</v>
      </c>
      <c r="G239" s="54">
        <f t="shared" si="25"/>
        <v>2.6</v>
      </c>
    </row>
    <row r="240" spans="1:7" s="43" customFormat="1" ht="51" x14ac:dyDescent="0.2">
      <c r="A240" s="59" t="s">
        <v>778</v>
      </c>
      <c r="B240" s="52" t="s">
        <v>779</v>
      </c>
      <c r="C240" s="60">
        <f>C241</f>
        <v>165.5</v>
      </c>
      <c r="D240" s="60">
        <f>D241</f>
        <v>165.5</v>
      </c>
      <c r="E240" s="75">
        <f>E241</f>
        <v>13.4</v>
      </c>
      <c r="F240" s="54">
        <f t="shared" si="24"/>
        <v>8.1</v>
      </c>
      <c r="G240" s="54">
        <f t="shared" si="25"/>
        <v>8.1</v>
      </c>
    </row>
    <row r="241" spans="1:7" s="43" customFormat="1" ht="63.75" x14ac:dyDescent="0.2">
      <c r="A241" s="64" t="s">
        <v>780</v>
      </c>
      <c r="B241" s="52" t="s">
        <v>781</v>
      </c>
      <c r="C241" s="60">
        <v>165.5</v>
      </c>
      <c r="D241" s="60">
        <v>165.5</v>
      </c>
      <c r="E241" s="75">
        <v>13.4</v>
      </c>
      <c r="F241" s="54">
        <f t="shared" si="24"/>
        <v>8.1</v>
      </c>
      <c r="G241" s="54">
        <f t="shared" si="25"/>
        <v>8.1</v>
      </c>
    </row>
    <row r="242" spans="1:7" s="43" customFormat="1" ht="38.25" x14ac:dyDescent="0.2">
      <c r="A242" s="64" t="s">
        <v>782</v>
      </c>
      <c r="B242" s="52" t="s">
        <v>783</v>
      </c>
      <c r="C242" s="60">
        <f t="shared" ref="C242:E242" si="27">C243</f>
        <v>334320.09999999998</v>
      </c>
      <c r="D242" s="60">
        <f t="shared" si="27"/>
        <v>334320.09999999998</v>
      </c>
      <c r="E242" s="75">
        <f t="shared" si="27"/>
        <v>31530.1</v>
      </c>
      <c r="F242" s="54">
        <f t="shared" si="24"/>
        <v>9.4</v>
      </c>
      <c r="G242" s="54">
        <f t="shared" si="25"/>
        <v>9.4</v>
      </c>
    </row>
    <row r="243" spans="1:7" s="43" customFormat="1" ht="51" x14ac:dyDescent="0.2">
      <c r="A243" s="64" t="s">
        <v>784</v>
      </c>
      <c r="B243" s="52" t="s">
        <v>785</v>
      </c>
      <c r="C243" s="60">
        <v>334320.09999999998</v>
      </c>
      <c r="D243" s="60">
        <v>334320.09999999998</v>
      </c>
      <c r="E243" s="75">
        <v>31530.1</v>
      </c>
      <c r="F243" s="54">
        <f t="shared" si="24"/>
        <v>9.4</v>
      </c>
      <c r="G243" s="54">
        <f t="shared" si="25"/>
        <v>9.4</v>
      </c>
    </row>
    <row r="244" spans="1:7" s="43" customFormat="1" ht="89.25" x14ac:dyDescent="0.2">
      <c r="A244" s="65" t="s">
        <v>786</v>
      </c>
      <c r="B244" s="52" t="s">
        <v>787</v>
      </c>
      <c r="C244" s="60">
        <f t="shared" ref="C244:E244" si="28">C245</f>
        <v>1117540.3</v>
      </c>
      <c r="D244" s="60">
        <f t="shared" si="28"/>
        <v>1117540.3</v>
      </c>
      <c r="E244" s="75">
        <f t="shared" si="28"/>
        <v>88431.9</v>
      </c>
      <c r="F244" s="54">
        <f t="shared" si="24"/>
        <v>7.9</v>
      </c>
      <c r="G244" s="54">
        <f t="shared" si="25"/>
        <v>7.9</v>
      </c>
    </row>
    <row r="245" spans="1:7" s="43" customFormat="1" ht="102" x14ac:dyDescent="0.2">
      <c r="A245" s="65" t="s">
        <v>788</v>
      </c>
      <c r="B245" s="52" t="s">
        <v>789</v>
      </c>
      <c r="C245" s="60">
        <v>1117540.3</v>
      </c>
      <c r="D245" s="60">
        <v>1117540.3</v>
      </c>
      <c r="E245" s="75">
        <v>88431.9</v>
      </c>
      <c r="F245" s="54">
        <f t="shared" si="24"/>
        <v>7.9</v>
      </c>
      <c r="G245" s="54">
        <f t="shared" si="25"/>
        <v>7.9</v>
      </c>
    </row>
    <row r="246" spans="1:7" s="43" customFormat="1" ht="102" x14ac:dyDescent="0.2">
      <c r="A246" s="65" t="s">
        <v>790</v>
      </c>
      <c r="B246" s="52" t="s">
        <v>791</v>
      </c>
      <c r="C246" s="60">
        <f>C247</f>
        <v>0</v>
      </c>
      <c r="D246" s="60">
        <f>D247</f>
        <v>341786.8</v>
      </c>
      <c r="E246" s="75">
        <f>E247</f>
        <v>0</v>
      </c>
      <c r="F246" s="54">
        <f t="shared" si="24"/>
        <v>0</v>
      </c>
      <c r="G246" s="54">
        <f t="shared" si="25"/>
        <v>0</v>
      </c>
    </row>
    <row r="247" spans="1:7" s="43" customFormat="1" ht="114.75" x14ac:dyDescent="0.2">
      <c r="A247" s="65" t="s">
        <v>792</v>
      </c>
      <c r="B247" s="52" t="s">
        <v>793</v>
      </c>
      <c r="C247" s="60">
        <v>0</v>
      </c>
      <c r="D247" s="60">
        <v>341786.8</v>
      </c>
      <c r="E247" s="75">
        <v>0</v>
      </c>
      <c r="F247" s="54">
        <f t="shared" si="24"/>
        <v>0</v>
      </c>
      <c r="G247" s="54">
        <f t="shared" si="25"/>
        <v>0</v>
      </c>
    </row>
    <row r="248" spans="1:7" s="43" customFormat="1" ht="49.5" customHeight="1" x14ac:dyDescent="0.2">
      <c r="A248" s="64" t="s">
        <v>794</v>
      </c>
      <c r="B248" s="52" t="s">
        <v>795</v>
      </c>
      <c r="C248" s="60">
        <f>C249</f>
        <v>0</v>
      </c>
      <c r="D248" s="60">
        <f>D249</f>
        <v>308735.3</v>
      </c>
      <c r="E248" s="75">
        <f>E249</f>
        <v>44.6</v>
      </c>
      <c r="F248" s="54">
        <f t="shared" si="24"/>
        <v>0</v>
      </c>
      <c r="G248" s="54">
        <f t="shared" si="25"/>
        <v>0</v>
      </c>
    </row>
    <row r="249" spans="1:7" s="43" customFormat="1" ht="52.5" customHeight="1" x14ac:dyDescent="0.2">
      <c r="A249" s="64" t="s">
        <v>796</v>
      </c>
      <c r="B249" s="52" t="s">
        <v>797</v>
      </c>
      <c r="C249" s="60">
        <v>0</v>
      </c>
      <c r="D249" s="60">
        <v>308735.3</v>
      </c>
      <c r="E249" s="75">
        <v>44.6</v>
      </c>
      <c r="F249" s="54">
        <f t="shared" si="24"/>
        <v>0</v>
      </c>
      <c r="G249" s="54">
        <f t="shared" si="25"/>
        <v>0</v>
      </c>
    </row>
    <row r="250" spans="1:7" s="43" customFormat="1" ht="25.5" x14ac:dyDescent="0.2">
      <c r="A250" s="64" t="s">
        <v>798</v>
      </c>
      <c r="B250" s="52" t="s">
        <v>799</v>
      </c>
      <c r="C250" s="60">
        <v>219649.4</v>
      </c>
      <c r="D250" s="60">
        <v>221121.4</v>
      </c>
      <c r="E250" s="75">
        <v>310.2</v>
      </c>
      <c r="F250" s="54">
        <f t="shared" si="24"/>
        <v>0.1</v>
      </c>
      <c r="G250" s="54">
        <f t="shared" si="25"/>
        <v>0.1</v>
      </c>
    </row>
    <row r="251" spans="1:7" s="43" customFormat="1" x14ac:dyDescent="0.2">
      <c r="A251" s="59" t="s">
        <v>800</v>
      </c>
      <c r="B251" s="52" t="s">
        <v>801</v>
      </c>
      <c r="C251" s="60">
        <f>C252+C254+C256+C258</f>
        <v>292004.5</v>
      </c>
      <c r="D251" s="60">
        <f>D252+D254+D256+D258</f>
        <v>299224.90000000002</v>
      </c>
      <c r="E251" s="75">
        <f>E254+E252+E256</f>
        <v>1226.2</v>
      </c>
      <c r="F251" s="54">
        <f t="shared" si="24"/>
        <v>0.4</v>
      </c>
      <c r="G251" s="54">
        <f t="shared" si="25"/>
        <v>0.4</v>
      </c>
    </row>
    <row r="252" spans="1:7" s="43" customFormat="1" ht="51" x14ac:dyDescent="0.2">
      <c r="A252" s="64" t="s">
        <v>802</v>
      </c>
      <c r="B252" s="52" t="s">
        <v>803</v>
      </c>
      <c r="C252" s="60">
        <f>C253</f>
        <v>0</v>
      </c>
      <c r="D252" s="60">
        <f>D253</f>
        <v>807.9</v>
      </c>
      <c r="E252" s="75">
        <f>E253</f>
        <v>807.9</v>
      </c>
      <c r="F252" s="54">
        <f t="shared" si="24"/>
        <v>0</v>
      </c>
      <c r="G252" s="54">
        <f t="shared" si="25"/>
        <v>100</v>
      </c>
    </row>
    <row r="253" spans="1:7" s="43" customFormat="1" ht="63.75" x14ac:dyDescent="0.2">
      <c r="A253" s="64" t="s">
        <v>804</v>
      </c>
      <c r="B253" s="52" t="s">
        <v>805</v>
      </c>
      <c r="C253" s="60">
        <v>0</v>
      </c>
      <c r="D253" s="60">
        <v>807.9</v>
      </c>
      <c r="E253" s="75">
        <v>807.9</v>
      </c>
      <c r="F253" s="54">
        <f t="shared" si="24"/>
        <v>0</v>
      </c>
      <c r="G253" s="54">
        <f t="shared" si="25"/>
        <v>100</v>
      </c>
    </row>
    <row r="254" spans="1:7" s="43" customFormat="1" ht="38.25" x14ac:dyDescent="0.2">
      <c r="A254" s="64" t="s">
        <v>806</v>
      </c>
      <c r="B254" s="52" t="s">
        <v>807</v>
      </c>
      <c r="C254" s="60">
        <f>C255</f>
        <v>0</v>
      </c>
      <c r="D254" s="60">
        <f>D255</f>
        <v>418.3</v>
      </c>
      <c r="E254" s="75">
        <f>E255</f>
        <v>418.3</v>
      </c>
      <c r="F254" s="54">
        <f t="shared" si="24"/>
        <v>0</v>
      </c>
      <c r="G254" s="54">
        <f t="shared" si="25"/>
        <v>100</v>
      </c>
    </row>
    <row r="255" spans="1:7" s="43" customFormat="1" ht="51" x14ac:dyDescent="0.2">
      <c r="A255" s="72" t="s">
        <v>808</v>
      </c>
      <c r="B255" s="52" t="s">
        <v>809</v>
      </c>
      <c r="C255" s="60">
        <v>0</v>
      </c>
      <c r="D255" s="60">
        <v>418.3</v>
      </c>
      <c r="E255" s="75">
        <v>418.3</v>
      </c>
      <c r="F255" s="54">
        <f t="shared" si="24"/>
        <v>0</v>
      </c>
      <c r="G255" s="54">
        <f t="shared" si="25"/>
        <v>100</v>
      </c>
    </row>
    <row r="256" spans="1:7" s="43" customFormat="1" ht="38.25" x14ac:dyDescent="0.2">
      <c r="A256" s="64" t="s">
        <v>810</v>
      </c>
      <c r="B256" s="52" t="s">
        <v>811</v>
      </c>
      <c r="C256" s="60">
        <f>C257</f>
        <v>111654.5</v>
      </c>
      <c r="D256" s="60">
        <f>D257</f>
        <v>117648.7</v>
      </c>
      <c r="E256" s="75">
        <f>E257</f>
        <v>0</v>
      </c>
      <c r="F256" s="54">
        <f t="shared" si="24"/>
        <v>0</v>
      </c>
      <c r="G256" s="54">
        <f t="shared" si="25"/>
        <v>0</v>
      </c>
    </row>
    <row r="257" spans="1:7" s="43" customFormat="1" ht="51" x14ac:dyDescent="0.2">
      <c r="A257" s="64" t="s">
        <v>812</v>
      </c>
      <c r="B257" s="52" t="s">
        <v>813</v>
      </c>
      <c r="C257" s="60">
        <v>111654.5</v>
      </c>
      <c r="D257" s="60">
        <v>117648.7</v>
      </c>
      <c r="E257" s="75">
        <v>0</v>
      </c>
      <c r="F257" s="54">
        <f t="shared" si="24"/>
        <v>0</v>
      </c>
      <c r="G257" s="54">
        <f t="shared" si="25"/>
        <v>0</v>
      </c>
    </row>
    <row r="258" spans="1:7" s="43" customFormat="1" ht="25.5" x14ac:dyDescent="0.2">
      <c r="A258" s="64" t="s">
        <v>814</v>
      </c>
      <c r="B258" s="52" t="s">
        <v>815</v>
      </c>
      <c r="C258" s="60">
        <f>C259</f>
        <v>180350</v>
      </c>
      <c r="D258" s="60">
        <f>D259</f>
        <v>180350</v>
      </c>
      <c r="E258" s="75">
        <v>0</v>
      </c>
      <c r="F258" s="54">
        <f t="shared" si="24"/>
        <v>0</v>
      </c>
      <c r="G258" s="54">
        <f t="shared" si="25"/>
        <v>0</v>
      </c>
    </row>
    <row r="259" spans="1:7" s="43" customFormat="1" ht="25.5" x14ac:dyDescent="0.2">
      <c r="A259" s="64" t="s">
        <v>816</v>
      </c>
      <c r="B259" s="52" t="s">
        <v>817</v>
      </c>
      <c r="C259" s="60">
        <v>180350</v>
      </c>
      <c r="D259" s="60">
        <v>180350</v>
      </c>
      <c r="E259" s="75">
        <v>0</v>
      </c>
      <c r="F259" s="54">
        <f t="shared" si="24"/>
        <v>0</v>
      </c>
      <c r="G259" s="54">
        <f t="shared" si="25"/>
        <v>0</v>
      </c>
    </row>
    <row r="260" spans="1:7" s="43" customFormat="1" x14ac:dyDescent="0.2">
      <c r="A260" s="59" t="s">
        <v>818</v>
      </c>
      <c r="B260" s="52" t="s">
        <v>819</v>
      </c>
      <c r="C260" s="60">
        <f t="shared" ref="C260:E261" si="29">C261</f>
        <v>9261</v>
      </c>
      <c r="D260" s="60">
        <f t="shared" si="29"/>
        <v>9261</v>
      </c>
      <c r="E260" s="75">
        <f t="shared" si="29"/>
        <v>2500</v>
      </c>
      <c r="F260" s="54">
        <f t="shared" si="24"/>
        <v>27</v>
      </c>
      <c r="G260" s="54">
        <f t="shared" si="25"/>
        <v>27</v>
      </c>
    </row>
    <row r="261" spans="1:7" s="43" customFormat="1" ht="25.5" x14ac:dyDescent="0.2">
      <c r="A261" s="64" t="s">
        <v>820</v>
      </c>
      <c r="B261" s="52" t="s">
        <v>821</v>
      </c>
      <c r="C261" s="60">
        <f t="shared" si="29"/>
        <v>9261</v>
      </c>
      <c r="D261" s="60">
        <f t="shared" si="29"/>
        <v>9261</v>
      </c>
      <c r="E261" s="75">
        <f t="shared" si="29"/>
        <v>2500</v>
      </c>
      <c r="F261" s="54">
        <f t="shared" ref="F261:F283" si="30">IF(C261=0,0,IF(E261&lt;0,0,IF((E261/C261*100)&gt;150,"св.100",E261/C261*100)))</f>
        <v>27</v>
      </c>
      <c r="G261" s="54">
        <f t="shared" ref="G261:G283" si="31">IF(D261=0,0,IF(E261&lt;0,0,IF((E261/D261*100)&gt;150,"св.100",E261/D261*100)))</f>
        <v>27</v>
      </c>
    </row>
    <row r="262" spans="1:7" s="43" customFormat="1" ht="25.5" x14ac:dyDescent="0.2">
      <c r="A262" s="64" t="s">
        <v>820</v>
      </c>
      <c r="B262" s="52" t="s">
        <v>822</v>
      </c>
      <c r="C262" s="60">
        <v>9261</v>
      </c>
      <c r="D262" s="60">
        <v>9261</v>
      </c>
      <c r="E262" s="75">
        <v>2500</v>
      </c>
      <c r="F262" s="54">
        <f t="shared" si="30"/>
        <v>27</v>
      </c>
      <c r="G262" s="54">
        <f t="shared" si="31"/>
        <v>27</v>
      </c>
    </row>
    <row r="263" spans="1:7" s="43" customFormat="1" ht="89.25" x14ac:dyDescent="0.2">
      <c r="A263" s="59" t="s">
        <v>823</v>
      </c>
      <c r="B263" s="52" t="s">
        <v>824</v>
      </c>
      <c r="C263" s="60">
        <f>C264+C269</f>
        <v>0</v>
      </c>
      <c r="D263" s="60">
        <f>D264+D269</f>
        <v>0</v>
      </c>
      <c r="E263" s="75">
        <f>E264+E269</f>
        <v>234225.9</v>
      </c>
      <c r="F263" s="54">
        <f t="shared" si="30"/>
        <v>0</v>
      </c>
      <c r="G263" s="54">
        <f t="shared" si="31"/>
        <v>0</v>
      </c>
    </row>
    <row r="264" spans="1:7" s="43" customFormat="1" ht="63.75" x14ac:dyDescent="0.2">
      <c r="A264" s="59" t="s">
        <v>825</v>
      </c>
      <c r="B264" s="52" t="s">
        <v>826</v>
      </c>
      <c r="C264" s="60">
        <f>C265</f>
        <v>0</v>
      </c>
      <c r="D264" s="60">
        <f>D265</f>
        <v>0</v>
      </c>
      <c r="E264" s="75">
        <f>E265</f>
        <v>234204.6</v>
      </c>
      <c r="F264" s="54">
        <f t="shared" si="30"/>
        <v>0</v>
      </c>
      <c r="G264" s="54">
        <f t="shared" si="31"/>
        <v>0</v>
      </c>
    </row>
    <row r="265" spans="1:7" s="43" customFormat="1" ht="63.75" x14ac:dyDescent="0.2">
      <c r="A265" s="59" t="s">
        <v>827</v>
      </c>
      <c r="B265" s="52" t="s">
        <v>828</v>
      </c>
      <c r="C265" s="60">
        <f>C267</f>
        <v>0</v>
      </c>
      <c r="D265" s="60">
        <f>D267</f>
        <v>0</v>
      </c>
      <c r="E265" s="75">
        <f>E266+E267+E268</f>
        <v>234204.6</v>
      </c>
      <c r="F265" s="54">
        <f t="shared" si="30"/>
        <v>0</v>
      </c>
      <c r="G265" s="54">
        <f t="shared" si="31"/>
        <v>0</v>
      </c>
    </row>
    <row r="266" spans="1:7" s="43" customFormat="1" ht="114.75" x14ac:dyDescent="0.2">
      <c r="A266" s="61" t="s">
        <v>829</v>
      </c>
      <c r="B266" s="52" t="s">
        <v>830</v>
      </c>
      <c r="C266" s="60"/>
      <c r="D266" s="60"/>
      <c r="E266" s="75">
        <v>6.1</v>
      </c>
      <c r="F266" s="54">
        <f t="shared" si="30"/>
        <v>0</v>
      </c>
      <c r="G266" s="54">
        <f t="shared" si="31"/>
        <v>0</v>
      </c>
    </row>
    <row r="267" spans="1:7" s="43" customFormat="1" ht="63.75" x14ac:dyDescent="0.2">
      <c r="A267" s="59" t="s">
        <v>831</v>
      </c>
      <c r="B267" s="52" t="s">
        <v>832</v>
      </c>
      <c r="C267" s="60">
        <v>0</v>
      </c>
      <c r="D267" s="60">
        <v>0</v>
      </c>
      <c r="E267" s="75">
        <v>234186.7</v>
      </c>
      <c r="F267" s="54">
        <f t="shared" si="30"/>
        <v>0</v>
      </c>
      <c r="G267" s="54">
        <f t="shared" si="31"/>
        <v>0</v>
      </c>
    </row>
    <row r="268" spans="1:7" s="43" customFormat="1" ht="63.75" x14ac:dyDescent="0.2">
      <c r="A268" s="59" t="s">
        <v>833</v>
      </c>
      <c r="B268" s="52" t="s">
        <v>834</v>
      </c>
      <c r="C268" s="60">
        <v>0</v>
      </c>
      <c r="D268" s="60">
        <v>0</v>
      </c>
      <c r="E268" s="75">
        <v>11.8</v>
      </c>
      <c r="F268" s="54">
        <f t="shared" si="30"/>
        <v>0</v>
      </c>
      <c r="G268" s="54">
        <f t="shared" si="31"/>
        <v>0</v>
      </c>
    </row>
    <row r="269" spans="1:7" s="43" customFormat="1" ht="38.25" x14ac:dyDescent="0.2">
      <c r="A269" s="59" t="s">
        <v>835</v>
      </c>
      <c r="B269" s="52" t="s">
        <v>836</v>
      </c>
      <c r="C269" s="60">
        <f t="shared" ref="C269:E270" si="32">C270</f>
        <v>0</v>
      </c>
      <c r="D269" s="60">
        <f t="shared" si="32"/>
        <v>0</v>
      </c>
      <c r="E269" s="75">
        <f t="shared" si="32"/>
        <v>21.3</v>
      </c>
      <c r="F269" s="54">
        <f t="shared" si="30"/>
        <v>0</v>
      </c>
      <c r="G269" s="54">
        <f t="shared" si="31"/>
        <v>0</v>
      </c>
    </row>
    <row r="270" spans="1:7" s="43" customFormat="1" ht="38.25" x14ac:dyDescent="0.2">
      <c r="A270" s="59" t="s">
        <v>837</v>
      </c>
      <c r="B270" s="52" t="s">
        <v>838</v>
      </c>
      <c r="C270" s="60">
        <f t="shared" si="32"/>
        <v>0</v>
      </c>
      <c r="D270" s="60">
        <f t="shared" si="32"/>
        <v>0</v>
      </c>
      <c r="E270" s="75">
        <f t="shared" si="32"/>
        <v>21.3</v>
      </c>
      <c r="F270" s="54">
        <f t="shared" si="30"/>
        <v>0</v>
      </c>
      <c r="G270" s="54">
        <f t="shared" si="31"/>
        <v>0</v>
      </c>
    </row>
    <row r="271" spans="1:7" s="43" customFormat="1" ht="38.25" x14ac:dyDescent="0.2">
      <c r="A271" s="59" t="s">
        <v>839</v>
      </c>
      <c r="B271" s="52" t="s">
        <v>840</v>
      </c>
      <c r="C271" s="60">
        <v>0</v>
      </c>
      <c r="D271" s="60">
        <v>0</v>
      </c>
      <c r="E271" s="75">
        <v>21.3</v>
      </c>
      <c r="F271" s="54">
        <f t="shared" si="30"/>
        <v>0</v>
      </c>
      <c r="G271" s="54">
        <f t="shared" si="31"/>
        <v>0</v>
      </c>
    </row>
    <row r="272" spans="1:7" s="43" customFormat="1" ht="51" x14ac:dyDescent="0.2">
      <c r="A272" s="59" t="s">
        <v>841</v>
      </c>
      <c r="B272" s="52" t="s">
        <v>842</v>
      </c>
      <c r="C272" s="60">
        <f>C273+C274+C275</f>
        <v>0</v>
      </c>
      <c r="D272" s="60">
        <f>D273+D274+D275</f>
        <v>0</v>
      </c>
      <c r="E272" s="75">
        <f>E273</f>
        <v>-57279.6</v>
      </c>
      <c r="F272" s="54">
        <f t="shared" si="30"/>
        <v>0</v>
      </c>
      <c r="G272" s="54">
        <f t="shared" si="31"/>
        <v>0</v>
      </c>
    </row>
    <row r="273" spans="1:7" s="43" customFormat="1" ht="51" x14ac:dyDescent="0.2">
      <c r="A273" s="59" t="s">
        <v>843</v>
      </c>
      <c r="B273" s="52" t="s">
        <v>844</v>
      </c>
      <c r="C273" s="60">
        <f>C282</f>
        <v>0</v>
      </c>
      <c r="D273" s="60">
        <f>D282</f>
        <v>0</v>
      </c>
      <c r="E273" s="75">
        <f>E274+E275+E282+E276+E277+E278+E279+E280+E281</f>
        <v>-57279.6</v>
      </c>
      <c r="F273" s="54">
        <f t="shared" si="30"/>
        <v>0</v>
      </c>
      <c r="G273" s="54">
        <f t="shared" si="31"/>
        <v>0</v>
      </c>
    </row>
    <row r="274" spans="1:7" s="43" customFormat="1" ht="63.75" x14ac:dyDescent="0.2">
      <c r="A274" s="59" t="s">
        <v>845</v>
      </c>
      <c r="B274" s="52" t="s">
        <v>846</v>
      </c>
      <c r="C274" s="60">
        <v>0</v>
      </c>
      <c r="D274" s="60">
        <v>0</v>
      </c>
      <c r="E274" s="75">
        <v>-1.6</v>
      </c>
      <c r="F274" s="54">
        <f t="shared" si="30"/>
        <v>0</v>
      </c>
      <c r="G274" s="54">
        <f t="shared" si="31"/>
        <v>0</v>
      </c>
    </row>
    <row r="275" spans="1:7" s="43" customFormat="1" ht="63.75" x14ac:dyDescent="0.2">
      <c r="A275" s="61" t="s">
        <v>847</v>
      </c>
      <c r="B275" s="52" t="s">
        <v>848</v>
      </c>
      <c r="C275" s="60">
        <v>0</v>
      </c>
      <c r="D275" s="60">
        <v>0</v>
      </c>
      <c r="E275" s="75">
        <v>-1.7</v>
      </c>
      <c r="F275" s="54">
        <f t="shared" si="30"/>
        <v>0</v>
      </c>
      <c r="G275" s="54">
        <f t="shared" si="31"/>
        <v>0</v>
      </c>
    </row>
    <row r="276" spans="1:7" s="43" customFormat="1" ht="63.75" x14ac:dyDescent="0.2">
      <c r="A276" s="61" t="s">
        <v>849</v>
      </c>
      <c r="B276" s="52" t="s">
        <v>850</v>
      </c>
      <c r="C276" s="60">
        <v>0</v>
      </c>
      <c r="D276" s="60">
        <v>0</v>
      </c>
      <c r="E276" s="75">
        <v>-2.2000000000000002</v>
      </c>
      <c r="F276" s="54">
        <f t="shared" si="30"/>
        <v>0</v>
      </c>
      <c r="G276" s="54">
        <f t="shared" si="31"/>
        <v>0</v>
      </c>
    </row>
    <row r="277" spans="1:7" s="43" customFormat="1" ht="38.25" x14ac:dyDescent="0.2">
      <c r="A277" s="61" t="s">
        <v>851</v>
      </c>
      <c r="B277" s="52" t="s">
        <v>852</v>
      </c>
      <c r="C277" s="60">
        <v>0</v>
      </c>
      <c r="D277" s="60">
        <v>0</v>
      </c>
      <c r="E277" s="75">
        <v>-101.4</v>
      </c>
      <c r="F277" s="54">
        <f t="shared" si="30"/>
        <v>0</v>
      </c>
      <c r="G277" s="54">
        <f t="shared" si="31"/>
        <v>0</v>
      </c>
    </row>
    <row r="278" spans="1:7" s="43" customFormat="1" ht="63.75" x14ac:dyDescent="0.2">
      <c r="A278" s="61" t="s">
        <v>853</v>
      </c>
      <c r="B278" s="52" t="s">
        <v>854</v>
      </c>
      <c r="C278" s="60">
        <v>0</v>
      </c>
      <c r="D278" s="60">
        <v>0</v>
      </c>
      <c r="E278" s="75">
        <v>-12.6</v>
      </c>
      <c r="F278" s="54">
        <f t="shared" si="30"/>
        <v>0</v>
      </c>
      <c r="G278" s="54">
        <f t="shared" si="31"/>
        <v>0</v>
      </c>
    </row>
    <row r="279" spans="1:7" s="43" customFormat="1" ht="140.25" x14ac:dyDescent="0.2">
      <c r="A279" s="61" t="s">
        <v>855</v>
      </c>
      <c r="B279" s="52" t="s">
        <v>856</v>
      </c>
      <c r="C279" s="60">
        <v>0</v>
      </c>
      <c r="D279" s="60">
        <v>0</v>
      </c>
      <c r="E279" s="75">
        <v>-113.4</v>
      </c>
      <c r="F279" s="54">
        <f t="shared" si="30"/>
        <v>0</v>
      </c>
      <c r="G279" s="54">
        <f t="shared" si="31"/>
        <v>0</v>
      </c>
    </row>
    <row r="280" spans="1:7" s="43" customFormat="1" ht="114.75" x14ac:dyDescent="0.2">
      <c r="A280" s="61" t="s">
        <v>857</v>
      </c>
      <c r="B280" s="52" t="s">
        <v>858</v>
      </c>
      <c r="C280" s="60">
        <v>0</v>
      </c>
      <c r="D280" s="60">
        <v>0</v>
      </c>
      <c r="E280" s="75">
        <v>-1.5</v>
      </c>
      <c r="F280" s="54">
        <f t="shared" si="30"/>
        <v>0</v>
      </c>
      <c r="G280" s="54">
        <f t="shared" si="31"/>
        <v>0</v>
      </c>
    </row>
    <row r="281" spans="1:7" s="43" customFormat="1" ht="102" x14ac:dyDescent="0.2">
      <c r="A281" s="61" t="s">
        <v>859</v>
      </c>
      <c r="B281" s="52" t="s">
        <v>860</v>
      </c>
      <c r="C281" s="60">
        <v>0</v>
      </c>
      <c r="D281" s="60">
        <v>0</v>
      </c>
      <c r="E281" s="75">
        <v>-0.9</v>
      </c>
      <c r="F281" s="54">
        <f t="shared" si="30"/>
        <v>0</v>
      </c>
      <c r="G281" s="54">
        <f t="shared" si="31"/>
        <v>0</v>
      </c>
    </row>
    <row r="282" spans="1:7" s="43" customFormat="1" ht="51" x14ac:dyDescent="0.2">
      <c r="A282" s="59" t="s">
        <v>861</v>
      </c>
      <c r="B282" s="52" t="s">
        <v>862</v>
      </c>
      <c r="C282" s="60">
        <v>0</v>
      </c>
      <c r="D282" s="60">
        <v>0</v>
      </c>
      <c r="E282" s="75">
        <v>-57044.3</v>
      </c>
      <c r="F282" s="54">
        <f t="shared" si="30"/>
        <v>0</v>
      </c>
      <c r="G282" s="54">
        <f t="shared" si="31"/>
        <v>0</v>
      </c>
    </row>
    <row r="283" spans="1:7" s="2" customFormat="1" x14ac:dyDescent="0.2">
      <c r="A283" s="73" t="s">
        <v>863</v>
      </c>
      <c r="B283" s="71" t="s">
        <v>864</v>
      </c>
      <c r="C283" s="74">
        <f>C177+C5</f>
        <v>176979091.30000001</v>
      </c>
      <c r="D283" s="74">
        <f>D177+D5</f>
        <v>178256015.30000001</v>
      </c>
      <c r="E283" s="74">
        <f>E177+E5</f>
        <v>6604628</v>
      </c>
      <c r="F283" s="55">
        <f t="shared" si="30"/>
        <v>3.7</v>
      </c>
      <c r="G283" s="55">
        <f t="shared" si="31"/>
        <v>3.7</v>
      </c>
    </row>
  </sheetData>
  <mergeCells count="9">
    <mergeCell ref="A6:B6"/>
    <mergeCell ref="A76:B76"/>
    <mergeCell ref="A1:G1"/>
    <mergeCell ref="A3:A4"/>
    <mergeCell ref="B3:B4"/>
    <mergeCell ref="C3:C4"/>
    <mergeCell ref="D3:D4"/>
    <mergeCell ref="E3:E4"/>
    <mergeCell ref="F3:G3"/>
  </mergeCells>
  <pageMargins left="0" right="0" top="0" bottom="0" header="0" footer="0"/>
  <pageSetup paperSize="9" scale="76" fitToHeight="0"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zoomScaleNormal="100" workbookViewId="0">
      <pane xSplit="2" ySplit="3" topLeftCell="C86" activePane="bottomRight" state="frozen"/>
      <selection activeCell="M99" sqref="M99"/>
      <selection pane="topRight" activeCell="M99" sqref="M99"/>
      <selection pane="bottomLeft" activeCell="M99" sqref="M99"/>
      <selection pane="bottomRight" activeCell="F89" sqref="F89"/>
    </sheetView>
  </sheetViews>
  <sheetFormatPr defaultColWidth="9.140625" defaultRowHeight="12.75" x14ac:dyDescent="0.2"/>
  <cols>
    <col min="1" max="1" width="28.7109375" style="19" customWidth="1"/>
    <col min="2" max="2" width="9" style="19" customWidth="1"/>
    <col min="3" max="3" width="18.7109375" style="19" customWidth="1"/>
    <col min="4" max="4" width="21" style="19" customWidth="1"/>
    <col min="5" max="5" width="20.140625" style="19" customWidth="1"/>
    <col min="6" max="6" width="13.85546875" style="19" customWidth="1"/>
    <col min="7" max="7" width="13.28515625" style="19" customWidth="1"/>
    <col min="8" max="16384" width="9.140625" style="19"/>
  </cols>
  <sheetData>
    <row r="1" spans="1:7" hidden="1" x14ac:dyDescent="0.2">
      <c r="A1" s="25"/>
      <c r="B1" s="26"/>
      <c r="C1" s="26"/>
      <c r="D1" s="25"/>
      <c r="E1" s="25"/>
    </row>
    <row r="2" spans="1:7" x14ac:dyDescent="0.2">
      <c r="A2" s="8"/>
      <c r="B2" s="8"/>
      <c r="C2" s="8"/>
      <c r="D2" s="8"/>
      <c r="E2" s="8"/>
      <c r="F2" s="92" t="s">
        <v>289</v>
      </c>
      <c r="G2" s="92"/>
    </row>
    <row r="3" spans="1:7" ht="55.9" customHeight="1" x14ac:dyDescent="0.2">
      <c r="A3" s="24" t="s">
        <v>0</v>
      </c>
      <c r="B3" s="24" t="s">
        <v>122</v>
      </c>
      <c r="C3" s="22" t="s">
        <v>297</v>
      </c>
      <c r="D3" s="22" t="s">
        <v>298</v>
      </c>
      <c r="E3" s="22" t="s">
        <v>299</v>
      </c>
      <c r="F3" s="22" t="s">
        <v>288</v>
      </c>
      <c r="G3" s="22" t="s">
        <v>287</v>
      </c>
    </row>
    <row r="4" spans="1:7" s="2" customFormat="1" ht="25.5" customHeight="1" x14ac:dyDescent="0.2">
      <c r="A4" s="3" t="s">
        <v>3</v>
      </c>
      <c r="B4" s="31" t="s">
        <v>61</v>
      </c>
      <c r="C4" s="28">
        <f t="shared" ref="C4:D4" si="0">C5+C6+C7+C8+C9+C10+C11+C12+C13</f>
        <v>5687158.4000000004</v>
      </c>
      <c r="D4" s="28">
        <f t="shared" si="0"/>
        <v>5671591.5</v>
      </c>
      <c r="E4" s="28">
        <f t="shared" ref="E4" si="1">E5+E6+E7+E8+E9+E10+E11+E12+E13</f>
        <v>221962.3</v>
      </c>
      <c r="F4" s="28">
        <f>E4/C4*100</f>
        <v>3.9</v>
      </c>
      <c r="G4" s="28">
        <f>E4/D4*100</f>
        <v>3.9</v>
      </c>
    </row>
    <row r="5" spans="1:7" ht="57" customHeight="1" x14ac:dyDescent="0.2">
      <c r="A5" s="5" t="s">
        <v>4</v>
      </c>
      <c r="B5" s="23" t="s">
        <v>62</v>
      </c>
      <c r="C5" s="29">
        <v>4874.3</v>
      </c>
      <c r="D5" s="29">
        <v>4874.3</v>
      </c>
      <c r="E5" s="29">
        <v>152</v>
      </c>
      <c r="F5" s="29">
        <f t="shared" ref="F5:F69" si="2">E5/C5*100</f>
        <v>3.1</v>
      </c>
      <c r="G5" s="29">
        <f t="shared" ref="G5:G69" si="3">E5/D5*100</f>
        <v>3.1</v>
      </c>
    </row>
    <row r="6" spans="1:7" ht="81" customHeight="1" x14ac:dyDescent="0.2">
      <c r="A6" s="5" t="s">
        <v>5</v>
      </c>
      <c r="B6" s="23" t="s">
        <v>63</v>
      </c>
      <c r="C6" s="29">
        <v>429524.9</v>
      </c>
      <c r="D6" s="29">
        <v>430751.1</v>
      </c>
      <c r="E6" s="29">
        <v>11230.2</v>
      </c>
      <c r="F6" s="29">
        <f t="shared" si="2"/>
        <v>2.6</v>
      </c>
      <c r="G6" s="29">
        <f t="shared" si="3"/>
        <v>2.6</v>
      </c>
    </row>
    <row r="7" spans="1:7" ht="79.150000000000006" customHeight="1" x14ac:dyDescent="0.2">
      <c r="A7" s="5" t="s">
        <v>6</v>
      </c>
      <c r="B7" s="23" t="s">
        <v>64</v>
      </c>
      <c r="C7" s="29">
        <v>605560.4</v>
      </c>
      <c r="D7" s="29">
        <v>605560.4</v>
      </c>
      <c r="E7" s="29">
        <v>38913</v>
      </c>
      <c r="F7" s="29">
        <f t="shared" si="2"/>
        <v>6.4</v>
      </c>
      <c r="G7" s="29">
        <f t="shared" si="3"/>
        <v>6.4</v>
      </c>
    </row>
    <row r="8" spans="1:7" ht="18" customHeight="1" x14ac:dyDescent="0.2">
      <c r="A8" s="5" t="s">
        <v>7</v>
      </c>
      <c r="B8" s="23" t="s">
        <v>65</v>
      </c>
      <c r="C8" s="29">
        <v>351447.6</v>
      </c>
      <c r="D8" s="29">
        <v>351447.6</v>
      </c>
      <c r="E8" s="29">
        <v>14255.4</v>
      </c>
      <c r="F8" s="29">
        <f t="shared" si="2"/>
        <v>4.0999999999999996</v>
      </c>
      <c r="G8" s="29">
        <f t="shared" si="3"/>
        <v>4.0999999999999996</v>
      </c>
    </row>
    <row r="9" spans="1:7" ht="78" customHeight="1" x14ac:dyDescent="0.2">
      <c r="A9" s="5" t="s">
        <v>8</v>
      </c>
      <c r="B9" s="23" t="s">
        <v>66</v>
      </c>
      <c r="C9" s="29">
        <v>375407.5</v>
      </c>
      <c r="D9" s="29">
        <v>375407.5</v>
      </c>
      <c r="E9" s="29">
        <v>11595.7</v>
      </c>
      <c r="F9" s="29">
        <f t="shared" si="2"/>
        <v>3.1</v>
      </c>
      <c r="G9" s="29">
        <f t="shared" si="3"/>
        <v>3.1</v>
      </c>
    </row>
    <row r="10" spans="1:7" ht="30.6" customHeight="1" x14ac:dyDescent="0.2">
      <c r="A10" s="5" t="s">
        <v>9</v>
      </c>
      <c r="B10" s="23" t="s">
        <v>67</v>
      </c>
      <c r="C10" s="29">
        <v>108745.60000000001</v>
      </c>
      <c r="D10" s="29">
        <v>108745.60000000001</v>
      </c>
      <c r="E10" s="29">
        <v>4452.2</v>
      </c>
      <c r="F10" s="29">
        <f t="shared" si="2"/>
        <v>4.0999999999999996</v>
      </c>
      <c r="G10" s="29">
        <f t="shared" si="3"/>
        <v>4.0999999999999996</v>
      </c>
    </row>
    <row r="11" spans="1:7" ht="20.25" customHeight="1" x14ac:dyDescent="0.2">
      <c r="A11" s="5" t="s">
        <v>11</v>
      </c>
      <c r="B11" s="23" t="s">
        <v>68</v>
      </c>
      <c r="C11" s="29">
        <v>608000</v>
      </c>
      <c r="D11" s="29">
        <v>537370.30000000005</v>
      </c>
      <c r="E11" s="29">
        <v>0</v>
      </c>
      <c r="F11" s="29">
        <f t="shared" si="2"/>
        <v>0</v>
      </c>
      <c r="G11" s="29">
        <f t="shared" si="3"/>
        <v>0</v>
      </c>
    </row>
    <row r="12" spans="1:7" ht="42" customHeight="1" x14ac:dyDescent="0.2">
      <c r="A12" s="5" t="s">
        <v>12</v>
      </c>
      <c r="B12" s="23" t="s">
        <v>69</v>
      </c>
      <c r="C12" s="29">
        <v>133169.1</v>
      </c>
      <c r="D12" s="29">
        <v>133169.1</v>
      </c>
      <c r="E12" s="29">
        <v>2185</v>
      </c>
      <c r="F12" s="29">
        <f t="shared" si="2"/>
        <v>1.6</v>
      </c>
      <c r="G12" s="29">
        <f t="shared" si="3"/>
        <v>1.6</v>
      </c>
    </row>
    <row r="13" spans="1:7" ht="28.9" customHeight="1" x14ac:dyDescent="0.2">
      <c r="A13" s="5" t="s">
        <v>13</v>
      </c>
      <c r="B13" s="23" t="s">
        <v>123</v>
      </c>
      <c r="C13" s="29">
        <v>3070429</v>
      </c>
      <c r="D13" s="29">
        <v>3124265.6</v>
      </c>
      <c r="E13" s="29">
        <v>139178.79999999999</v>
      </c>
      <c r="F13" s="29">
        <f t="shared" si="2"/>
        <v>4.5</v>
      </c>
      <c r="G13" s="29">
        <f t="shared" si="3"/>
        <v>4.5</v>
      </c>
    </row>
    <row r="14" spans="1:7" s="2" customFormat="1" ht="15.75" customHeight="1" x14ac:dyDescent="0.2">
      <c r="A14" s="3" t="s">
        <v>14</v>
      </c>
      <c r="B14" s="31" t="s">
        <v>70</v>
      </c>
      <c r="C14" s="28">
        <f t="shared" ref="C14:D14" si="4">C15</f>
        <v>47398.9</v>
      </c>
      <c r="D14" s="28">
        <f t="shared" si="4"/>
        <v>47398.9</v>
      </c>
      <c r="E14" s="28">
        <f t="shared" ref="E14" si="5">E15</f>
        <v>0</v>
      </c>
      <c r="F14" s="28">
        <f t="shared" si="2"/>
        <v>0</v>
      </c>
      <c r="G14" s="28">
        <f t="shared" si="3"/>
        <v>0</v>
      </c>
    </row>
    <row r="15" spans="1:7" ht="25.5" x14ac:dyDescent="0.2">
      <c r="A15" s="5" t="s">
        <v>15</v>
      </c>
      <c r="B15" s="23" t="s">
        <v>71</v>
      </c>
      <c r="C15" s="29">
        <v>47398.9</v>
      </c>
      <c r="D15" s="29">
        <v>47398.9</v>
      </c>
      <c r="E15" s="29">
        <v>0</v>
      </c>
      <c r="F15" s="29">
        <f t="shared" si="2"/>
        <v>0</v>
      </c>
      <c r="G15" s="29">
        <f t="shared" si="3"/>
        <v>0</v>
      </c>
    </row>
    <row r="16" spans="1:7" s="2" customFormat="1" ht="43.15" customHeight="1" x14ac:dyDescent="0.2">
      <c r="A16" s="3" t="s">
        <v>16</v>
      </c>
      <c r="B16" s="31" t="s">
        <v>72</v>
      </c>
      <c r="C16" s="28">
        <f>C17+C18+C19+C21+C20</f>
        <v>2798256.2</v>
      </c>
      <c r="D16" s="28">
        <f>D17+D18+D19+D21+D20</f>
        <v>2799728.2</v>
      </c>
      <c r="E16" s="28">
        <f>E18+E19+E21+E17+E20</f>
        <v>84972.7</v>
      </c>
      <c r="F16" s="28">
        <f t="shared" si="2"/>
        <v>3</v>
      </c>
      <c r="G16" s="28">
        <f t="shared" si="3"/>
        <v>3</v>
      </c>
    </row>
    <row r="17" spans="1:7" ht="15.75" customHeight="1" x14ac:dyDescent="0.2">
      <c r="A17" s="6" t="s">
        <v>157</v>
      </c>
      <c r="B17" s="23" t="s">
        <v>156</v>
      </c>
      <c r="C17" s="29">
        <v>201242.5</v>
      </c>
      <c r="D17" s="29">
        <v>202714.5</v>
      </c>
      <c r="E17" s="29">
        <v>4122.7</v>
      </c>
      <c r="F17" s="29">
        <f t="shared" si="2"/>
        <v>2</v>
      </c>
      <c r="G17" s="29">
        <f t="shared" si="3"/>
        <v>2</v>
      </c>
    </row>
    <row r="18" spans="1:7" ht="55.15" customHeight="1" x14ac:dyDescent="0.2">
      <c r="A18" s="5" t="s">
        <v>255</v>
      </c>
      <c r="B18" s="23" t="s">
        <v>73</v>
      </c>
      <c r="C18" s="29">
        <v>424341.9</v>
      </c>
      <c r="D18" s="29">
        <v>424341.9</v>
      </c>
      <c r="E18" s="29">
        <v>12209.3</v>
      </c>
      <c r="F18" s="29">
        <f t="shared" si="2"/>
        <v>2.9</v>
      </c>
      <c r="G18" s="29">
        <f t="shared" si="3"/>
        <v>2.9</v>
      </c>
    </row>
    <row r="19" spans="1:7" ht="29.45" customHeight="1" x14ac:dyDescent="0.2">
      <c r="A19" s="5" t="s">
        <v>17</v>
      </c>
      <c r="B19" s="23" t="s">
        <v>74</v>
      </c>
      <c r="C19" s="29">
        <v>2037754.9</v>
      </c>
      <c r="D19" s="29">
        <v>2037754.9</v>
      </c>
      <c r="E19" s="29">
        <v>68238.5</v>
      </c>
      <c r="F19" s="29">
        <f t="shared" si="2"/>
        <v>3.3</v>
      </c>
      <c r="G19" s="29">
        <f t="shared" si="3"/>
        <v>3.3</v>
      </c>
    </row>
    <row r="20" spans="1:7" ht="22.15" customHeight="1" x14ac:dyDescent="0.2">
      <c r="A20" s="5" t="s">
        <v>263</v>
      </c>
      <c r="B20" s="23" t="s">
        <v>264</v>
      </c>
      <c r="C20" s="29">
        <v>10914.6</v>
      </c>
      <c r="D20" s="29">
        <v>10914.6</v>
      </c>
      <c r="E20" s="29">
        <v>402.2</v>
      </c>
      <c r="F20" s="29">
        <v>0</v>
      </c>
      <c r="G20" s="29">
        <f t="shared" si="3"/>
        <v>3.7</v>
      </c>
    </row>
    <row r="21" spans="1:7" ht="45" customHeight="1" x14ac:dyDescent="0.2">
      <c r="A21" s="5" t="s">
        <v>18</v>
      </c>
      <c r="B21" s="23" t="s">
        <v>75</v>
      </c>
      <c r="C21" s="29">
        <v>124002.3</v>
      </c>
      <c r="D21" s="29">
        <v>124002.3</v>
      </c>
      <c r="E21" s="29">
        <v>0</v>
      </c>
      <c r="F21" s="29">
        <f t="shared" si="2"/>
        <v>0</v>
      </c>
      <c r="G21" s="29">
        <f t="shared" si="3"/>
        <v>0</v>
      </c>
    </row>
    <row r="22" spans="1:7" s="2" customFormat="1" ht="17.25" customHeight="1" x14ac:dyDescent="0.2">
      <c r="A22" s="3" t="s">
        <v>19</v>
      </c>
      <c r="B22" s="31" t="s">
        <v>76</v>
      </c>
      <c r="C22" s="28">
        <f t="shared" ref="C22:D22" si="6">SUM(C23:C32)</f>
        <v>22435059.699999999</v>
      </c>
      <c r="D22" s="28">
        <f t="shared" si="6"/>
        <v>22510876.899999999</v>
      </c>
      <c r="E22" s="28">
        <f>SUM(E23:E32)</f>
        <v>321034</v>
      </c>
      <c r="F22" s="28">
        <f t="shared" si="2"/>
        <v>1.4</v>
      </c>
      <c r="G22" s="28">
        <f t="shared" si="3"/>
        <v>1.4</v>
      </c>
    </row>
    <row r="23" spans="1:7" ht="19.5" customHeight="1" x14ac:dyDescent="0.2">
      <c r="A23" s="5" t="s">
        <v>20</v>
      </c>
      <c r="B23" s="23" t="s">
        <v>77</v>
      </c>
      <c r="C23" s="29">
        <v>887505.4</v>
      </c>
      <c r="D23" s="29">
        <v>887505.4</v>
      </c>
      <c r="E23" s="29">
        <v>15351.1</v>
      </c>
      <c r="F23" s="29">
        <f t="shared" si="2"/>
        <v>1.7</v>
      </c>
      <c r="G23" s="29">
        <f t="shared" si="3"/>
        <v>1.7</v>
      </c>
    </row>
    <row r="24" spans="1:7" ht="25.5" x14ac:dyDescent="0.2">
      <c r="A24" s="5" t="s">
        <v>21</v>
      </c>
      <c r="B24" s="23" t="s">
        <v>151</v>
      </c>
      <c r="C24" s="29">
        <v>275655.59999999998</v>
      </c>
      <c r="D24" s="29">
        <v>275655.59999999998</v>
      </c>
      <c r="E24" s="29">
        <v>4790.6000000000004</v>
      </c>
      <c r="F24" s="29">
        <f t="shared" si="2"/>
        <v>1.7</v>
      </c>
      <c r="G24" s="29">
        <f t="shared" si="3"/>
        <v>1.7</v>
      </c>
    </row>
    <row r="25" spans="1:7" ht="27.6" customHeight="1" x14ac:dyDescent="0.2">
      <c r="A25" s="5" t="s">
        <v>22</v>
      </c>
      <c r="B25" s="23" t="s">
        <v>78</v>
      </c>
      <c r="C25" s="29">
        <v>1626325.1</v>
      </c>
      <c r="D25" s="29">
        <v>1634742.7</v>
      </c>
      <c r="E25" s="29">
        <v>56608.5</v>
      </c>
      <c r="F25" s="29">
        <f t="shared" si="2"/>
        <v>3.5</v>
      </c>
      <c r="G25" s="29">
        <f t="shared" si="3"/>
        <v>3.5</v>
      </c>
    </row>
    <row r="26" spans="1:7" ht="15.75" customHeight="1" x14ac:dyDescent="0.2">
      <c r="A26" s="5" t="s">
        <v>150</v>
      </c>
      <c r="B26" s="23" t="s">
        <v>262</v>
      </c>
      <c r="C26" s="29">
        <v>8643</v>
      </c>
      <c r="D26" s="29">
        <v>8677</v>
      </c>
      <c r="E26" s="29">
        <v>0</v>
      </c>
      <c r="F26" s="29">
        <f t="shared" si="2"/>
        <v>0</v>
      </c>
      <c r="G26" s="29">
        <f t="shared" si="3"/>
        <v>0</v>
      </c>
    </row>
    <row r="27" spans="1:7" ht="15.75" customHeight="1" x14ac:dyDescent="0.2">
      <c r="A27" s="5" t="s">
        <v>23</v>
      </c>
      <c r="B27" s="23" t="s">
        <v>79</v>
      </c>
      <c r="C27" s="29">
        <v>1452141.4</v>
      </c>
      <c r="D27" s="29">
        <v>1512393.6</v>
      </c>
      <c r="E27" s="29">
        <v>51321.1</v>
      </c>
      <c r="F27" s="29">
        <f t="shared" si="2"/>
        <v>3.5</v>
      </c>
      <c r="G27" s="29">
        <f t="shared" si="3"/>
        <v>3.4</v>
      </c>
    </row>
    <row r="28" spans="1:7" ht="15.75" customHeight="1" x14ac:dyDescent="0.2">
      <c r="A28" s="5" t="s">
        <v>24</v>
      </c>
      <c r="B28" s="23" t="s">
        <v>80</v>
      </c>
      <c r="C28" s="29">
        <v>1248671.1000000001</v>
      </c>
      <c r="D28" s="29">
        <v>1248671.1000000001</v>
      </c>
      <c r="E28" s="29">
        <v>64516.3</v>
      </c>
      <c r="F28" s="29">
        <f t="shared" si="2"/>
        <v>5.2</v>
      </c>
      <c r="G28" s="29">
        <f t="shared" si="3"/>
        <v>5.2</v>
      </c>
    </row>
    <row r="29" spans="1:7" ht="28.5" customHeight="1" x14ac:dyDescent="0.2">
      <c r="A29" s="5" t="s">
        <v>124</v>
      </c>
      <c r="B29" s="23" t="s">
        <v>81</v>
      </c>
      <c r="C29" s="29">
        <v>12015770.1</v>
      </c>
      <c r="D29" s="29">
        <v>12015770.1</v>
      </c>
      <c r="E29" s="29">
        <v>4179.8999999999996</v>
      </c>
      <c r="F29" s="29">
        <f t="shared" si="2"/>
        <v>0</v>
      </c>
      <c r="G29" s="29">
        <f t="shared" si="3"/>
        <v>0</v>
      </c>
    </row>
    <row r="30" spans="1:7" ht="15.75" customHeight="1" x14ac:dyDescent="0.2">
      <c r="A30" s="5" t="s">
        <v>25</v>
      </c>
      <c r="B30" s="23" t="s">
        <v>82</v>
      </c>
      <c r="C30" s="29">
        <v>1532501.6</v>
      </c>
      <c r="D30" s="29">
        <v>1533156.6</v>
      </c>
      <c r="E30" s="29">
        <v>18997.599999999999</v>
      </c>
      <c r="F30" s="29">
        <f t="shared" si="2"/>
        <v>1.2</v>
      </c>
      <c r="G30" s="29">
        <f t="shared" si="3"/>
        <v>1.2</v>
      </c>
    </row>
    <row r="31" spans="1:7" ht="38.25" hidden="1" x14ac:dyDescent="0.2">
      <c r="A31" s="5" t="s">
        <v>296</v>
      </c>
      <c r="B31" s="23" t="s">
        <v>295</v>
      </c>
      <c r="C31" s="29">
        <v>0</v>
      </c>
      <c r="D31" s="29">
        <v>0</v>
      </c>
      <c r="E31" s="29">
        <v>0</v>
      </c>
      <c r="F31" s="29" t="e">
        <f t="shared" si="2"/>
        <v>#DIV/0!</v>
      </c>
      <c r="G31" s="29" t="e">
        <f t="shared" si="3"/>
        <v>#DIV/0!</v>
      </c>
    </row>
    <row r="32" spans="1:7" ht="27" customHeight="1" x14ac:dyDescent="0.2">
      <c r="A32" s="5" t="s">
        <v>26</v>
      </c>
      <c r="B32" s="23" t="s">
        <v>83</v>
      </c>
      <c r="C32" s="29">
        <v>3387846.4</v>
      </c>
      <c r="D32" s="29">
        <v>3394304.8</v>
      </c>
      <c r="E32" s="29">
        <v>105268.9</v>
      </c>
      <c r="F32" s="29">
        <f t="shared" si="2"/>
        <v>3.1</v>
      </c>
      <c r="G32" s="29">
        <f t="shared" si="3"/>
        <v>3.1</v>
      </c>
    </row>
    <row r="33" spans="1:7" s="2" customFormat="1" ht="28.15" customHeight="1" x14ac:dyDescent="0.2">
      <c r="A33" s="3" t="s">
        <v>27</v>
      </c>
      <c r="B33" s="31" t="s">
        <v>84</v>
      </c>
      <c r="C33" s="28">
        <f t="shared" ref="C33:D33" si="7">SUM(C34:C37)</f>
        <v>8821851.5999999996</v>
      </c>
      <c r="D33" s="28">
        <f t="shared" si="7"/>
        <v>8822650.1999999993</v>
      </c>
      <c r="E33" s="28">
        <f t="shared" ref="E33" si="8">SUM(E34:E37)</f>
        <v>373420.5</v>
      </c>
      <c r="F33" s="28">
        <f t="shared" si="2"/>
        <v>4.2</v>
      </c>
      <c r="G33" s="28">
        <f t="shared" si="3"/>
        <v>4.2</v>
      </c>
    </row>
    <row r="34" spans="1:7" ht="15.75" customHeight="1" x14ac:dyDescent="0.2">
      <c r="A34" s="5" t="s">
        <v>28</v>
      </c>
      <c r="B34" s="23" t="s">
        <v>85</v>
      </c>
      <c r="C34" s="29">
        <v>1481321.7</v>
      </c>
      <c r="D34" s="29">
        <v>1481321.7</v>
      </c>
      <c r="E34" s="29">
        <v>6824.5</v>
      </c>
      <c r="F34" s="29">
        <f t="shared" si="2"/>
        <v>0.5</v>
      </c>
      <c r="G34" s="29">
        <f t="shared" si="3"/>
        <v>0.5</v>
      </c>
    </row>
    <row r="35" spans="1:7" ht="19.899999999999999" customHeight="1" x14ac:dyDescent="0.2">
      <c r="A35" s="5" t="s">
        <v>29</v>
      </c>
      <c r="B35" s="23" t="s">
        <v>86</v>
      </c>
      <c r="C35" s="29">
        <v>2493877.6</v>
      </c>
      <c r="D35" s="29">
        <v>2493877.6</v>
      </c>
      <c r="E35" s="29">
        <v>56662</v>
      </c>
      <c r="F35" s="29">
        <f t="shared" si="2"/>
        <v>2.2999999999999998</v>
      </c>
      <c r="G35" s="29">
        <f t="shared" si="3"/>
        <v>2.2999999999999998</v>
      </c>
    </row>
    <row r="36" spans="1:7" ht="18" customHeight="1" x14ac:dyDescent="0.2">
      <c r="A36" s="5" t="s">
        <v>153</v>
      </c>
      <c r="B36" s="23" t="s">
        <v>152</v>
      </c>
      <c r="C36" s="29">
        <v>358304.3</v>
      </c>
      <c r="D36" s="29">
        <v>359102.9</v>
      </c>
      <c r="E36" s="29">
        <v>798.6</v>
      </c>
      <c r="F36" s="29">
        <f t="shared" ref="F36" si="9">E36/C36*100</f>
        <v>0.2</v>
      </c>
      <c r="G36" s="29">
        <f t="shared" ref="G36" si="10">E36/D36*100</f>
        <v>0.2</v>
      </c>
    </row>
    <row r="37" spans="1:7" ht="39.6" customHeight="1" x14ac:dyDescent="0.2">
      <c r="A37" s="5" t="s">
        <v>30</v>
      </c>
      <c r="B37" s="23" t="s">
        <v>281</v>
      </c>
      <c r="C37" s="29">
        <v>4488348</v>
      </c>
      <c r="D37" s="29">
        <v>4488348</v>
      </c>
      <c r="E37" s="29">
        <v>309135.40000000002</v>
      </c>
      <c r="F37" s="29">
        <f t="shared" si="2"/>
        <v>6.9</v>
      </c>
      <c r="G37" s="29">
        <f t="shared" si="3"/>
        <v>6.9</v>
      </c>
    </row>
    <row r="38" spans="1:7" s="2" customFormat="1" ht="18.75" customHeight="1" x14ac:dyDescent="0.2">
      <c r="A38" s="3" t="s">
        <v>31</v>
      </c>
      <c r="B38" s="31" t="s">
        <v>87</v>
      </c>
      <c r="C38" s="28">
        <f t="shared" ref="C38:D38" si="11">SUM(C39:C41)</f>
        <v>651820.6</v>
      </c>
      <c r="D38" s="28">
        <f t="shared" si="11"/>
        <v>651970.6</v>
      </c>
      <c r="E38" s="28">
        <f t="shared" ref="E38" si="12">SUM(E39:E41)</f>
        <v>13255.7</v>
      </c>
      <c r="F38" s="28">
        <f t="shared" si="2"/>
        <v>2</v>
      </c>
      <c r="G38" s="28">
        <f t="shared" si="3"/>
        <v>2</v>
      </c>
    </row>
    <row r="39" spans="1:7" ht="18" customHeight="1" x14ac:dyDescent="0.2">
      <c r="A39" s="5" t="s">
        <v>125</v>
      </c>
      <c r="B39" s="23" t="s">
        <v>126</v>
      </c>
      <c r="C39" s="29">
        <v>8700</v>
      </c>
      <c r="D39" s="29">
        <v>8700</v>
      </c>
      <c r="E39" s="29">
        <v>0</v>
      </c>
      <c r="F39" s="29">
        <f t="shared" si="2"/>
        <v>0</v>
      </c>
      <c r="G39" s="29">
        <f t="shared" si="3"/>
        <v>0</v>
      </c>
    </row>
    <row r="40" spans="1:7" ht="41.45" customHeight="1" x14ac:dyDescent="0.2">
      <c r="A40" s="5" t="s">
        <v>32</v>
      </c>
      <c r="B40" s="23" t="s">
        <v>88</v>
      </c>
      <c r="C40" s="29">
        <v>207919.2</v>
      </c>
      <c r="D40" s="29">
        <v>208069.2</v>
      </c>
      <c r="E40" s="29">
        <v>5116.7</v>
      </c>
      <c r="F40" s="29">
        <f t="shared" si="2"/>
        <v>2.5</v>
      </c>
      <c r="G40" s="29">
        <f t="shared" si="3"/>
        <v>2.5</v>
      </c>
    </row>
    <row r="41" spans="1:7" ht="32.450000000000003" customHeight="1" x14ac:dyDescent="0.2">
      <c r="A41" s="5" t="s">
        <v>33</v>
      </c>
      <c r="B41" s="23" t="s">
        <v>89</v>
      </c>
      <c r="C41" s="29">
        <v>435201.4</v>
      </c>
      <c r="D41" s="29">
        <v>435201.4</v>
      </c>
      <c r="E41" s="29">
        <v>8139</v>
      </c>
      <c r="F41" s="29">
        <f t="shared" si="2"/>
        <v>1.9</v>
      </c>
      <c r="G41" s="29">
        <f t="shared" si="3"/>
        <v>1.9</v>
      </c>
    </row>
    <row r="42" spans="1:7" s="2" customFormat="1" ht="15" customHeight="1" x14ac:dyDescent="0.2">
      <c r="A42" s="3" t="s">
        <v>34</v>
      </c>
      <c r="B42" s="31" t="s">
        <v>90</v>
      </c>
      <c r="C42" s="28">
        <f t="shared" ref="C42:D42" si="13">SUM(C43:C51)</f>
        <v>59849845.100000001</v>
      </c>
      <c r="D42" s="28">
        <f t="shared" si="13"/>
        <v>59881334.399999999</v>
      </c>
      <c r="E42" s="28">
        <f t="shared" ref="E42" si="14">SUM(E43:E51)</f>
        <v>2105633.1</v>
      </c>
      <c r="F42" s="28">
        <f t="shared" si="2"/>
        <v>3.5</v>
      </c>
      <c r="G42" s="28">
        <f t="shared" si="3"/>
        <v>3.5</v>
      </c>
    </row>
    <row r="43" spans="1:7" ht="17.25" customHeight="1" x14ac:dyDescent="0.2">
      <c r="A43" s="5" t="s">
        <v>35</v>
      </c>
      <c r="B43" s="23" t="s">
        <v>91</v>
      </c>
      <c r="C43" s="29">
        <v>240168.2</v>
      </c>
      <c r="D43" s="29">
        <v>247170.7</v>
      </c>
      <c r="E43" s="29">
        <v>7869</v>
      </c>
      <c r="F43" s="29">
        <f t="shared" si="2"/>
        <v>3.3</v>
      </c>
      <c r="G43" s="29">
        <f t="shared" si="3"/>
        <v>3.2</v>
      </c>
    </row>
    <row r="44" spans="1:7" ht="17.25" customHeight="1" x14ac:dyDescent="0.2">
      <c r="A44" s="5" t="s">
        <v>36</v>
      </c>
      <c r="B44" s="23" t="s">
        <v>92</v>
      </c>
      <c r="C44" s="29">
        <v>6469084.0999999996</v>
      </c>
      <c r="D44" s="29">
        <v>6481922.0999999996</v>
      </c>
      <c r="E44" s="29">
        <v>182822.39999999999</v>
      </c>
      <c r="F44" s="29">
        <f t="shared" si="2"/>
        <v>2.8</v>
      </c>
      <c r="G44" s="29">
        <f t="shared" si="3"/>
        <v>2.8</v>
      </c>
    </row>
    <row r="45" spans="1:7" ht="25.9" customHeight="1" x14ac:dyDescent="0.2">
      <c r="A45" s="5" t="s">
        <v>293</v>
      </c>
      <c r="B45" s="23" t="s">
        <v>292</v>
      </c>
      <c r="C45" s="29">
        <v>749416.3</v>
      </c>
      <c r="D45" s="29">
        <v>756217.4</v>
      </c>
      <c r="E45" s="29">
        <v>7248.6</v>
      </c>
      <c r="F45" s="29">
        <f t="shared" si="2"/>
        <v>1</v>
      </c>
      <c r="G45" s="29">
        <f t="shared" si="3"/>
        <v>1</v>
      </c>
    </row>
    <row r="46" spans="1:7" ht="28.15" customHeight="1" x14ac:dyDescent="0.2">
      <c r="A46" s="5" t="s">
        <v>37</v>
      </c>
      <c r="B46" s="23" t="s">
        <v>93</v>
      </c>
      <c r="C46" s="29">
        <v>5039683.5</v>
      </c>
      <c r="D46" s="29">
        <v>5040997.8</v>
      </c>
      <c r="E46" s="29">
        <v>117292.4</v>
      </c>
      <c r="F46" s="29">
        <f t="shared" si="2"/>
        <v>2.2999999999999998</v>
      </c>
      <c r="G46" s="29">
        <f t="shared" si="3"/>
        <v>2.2999999999999998</v>
      </c>
    </row>
    <row r="47" spans="1:7" ht="43.9" customHeight="1" x14ac:dyDescent="0.2">
      <c r="A47" s="5" t="s">
        <v>38</v>
      </c>
      <c r="B47" s="23" t="s">
        <v>94</v>
      </c>
      <c r="C47" s="29">
        <v>69965.5</v>
      </c>
      <c r="D47" s="29">
        <v>69955.199999999997</v>
      </c>
      <c r="E47" s="29">
        <v>2456</v>
      </c>
      <c r="F47" s="29">
        <f t="shared" si="2"/>
        <v>3.5</v>
      </c>
      <c r="G47" s="29">
        <f t="shared" si="3"/>
        <v>3.5</v>
      </c>
    </row>
    <row r="48" spans="1:7" x14ac:dyDescent="0.2">
      <c r="A48" s="5" t="s">
        <v>290</v>
      </c>
      <c r="B48" s="23" t="s">
        <v>95</v>
      </c>
      <c r="C48" s="29">
        <v>2787028</v>
      </c>
      <c r="D48" s="29">
        <v>2787323.6</v>
      </c>
      <c r="E48" s="29">
        <v>63532.2</v>
      </c>
      <c r="F48" s="29">
        <f t="shared" si="2"/>
        <v>2.2999999999999998</v>
      </c>
      <c r="G48" s="29">
        <f t="shared" si="3"/>
        <v>2.2999999999999998</v>
      </c>
    </row>
    <row r="49" spans="1:7" ht="18" customHeight="1" x14ac:dyDescent="0.2">
      <c r="A49" s="5" t="s">
        <v>291</v>
      </c>
      <c r="B49" s="23" t="s">
        <v>96</v>
      </c>
      <c r="C49" s="29">
        <v>820532</v>
      </c>
      <c r="D49" s="29">
        <v>824121</v>
      </c>
      <c r="E49" s="29">
        <v>6607.7</v>
      </c>
      <c r="F49" s="29">
        <f t="shared" si="2"/>
        <v>0.8</v>
      </c>
      <c r="G49" s="29">
        <f t="shared" si="3"/>
        <v>0.8</v>
      </c>
    </row>
    <row r="50" spans="1:7" ht="30" customHeight="1" x14ac:dyDescent="0.2">
      <c r="A50" s="5" t="s">
        <v>121</v>
      </c>
      <c r="B50" s="23" t="s">
        <v>120</v>
      </c>
      <c r="C50" s="29">
        <v>216300.3</v>
      </c>
      <c r="D50" s="29">
        <v>216300.3</v>
      </c>
      <c r="E50" s="29">
        <v>2208.8000000000002</v>
      </c>
      <c r="F50" s="29">
        <f t="shared" si="2"/>
        <v>1</v>
      </c>
      <c r="G50" s="29">
        <f t="shared" si="3"/>
        <v>1</v>
      </c>
    </row>
    <row r="51" spans="1:7" ht="25.5" x14ac:dyDescent="0.2">
      <c r="A51" s="5" t="s">
        <v>39</v>
      </c>
      <c r="B51" s="23" t="s">
        <v>97</v>
      </c>
      <c r="C51" s="29">
        <v>43457667.200000003</v>
      </c>
      <c r="D51" s="29">
        <v>43457326.299999997</v>
      </c>
      <c r="E51" s="29">
        <v>1715596</v>
      </c>
      <c r="F51" s="29">
        <f t="shared" si="2"/>
        <v>3.9</v>
      </c>
      <c r="G51" s="29">
        <f t="shared" si="3"/>
        <v>3.9</v>
      </c>
    </row>
    <row r="52" spans="1:7" s="2" customFormat="1" ht="21.75" customHeight="1" x14ac:dyDescent="0.2">
      <c r="A52" s="3" t="s">
        <v>285</v>
      </c>
      <c r="B52" s="31" t="s">
        <v>98</v>
      </c>
      <c r="C52" s="28">
        <f t="shared" ref="C52:D52" si="15">SUM(C53:C55)</f>
        <v>3331981.6</v>
      </c>
      <c r="D52" s="28">
        <f t="shared" si="15"/>
        <v>3358809.8</v>
      </c>
      <c r="E52" s="28">
        <f t="shared" ref="E52" si="16">SUM(E53:E55)</f>
        <v>61793.8</v>
      </c>
      <c r="F52" s="28">
        <f t="shared" si="2"/>
        <v>1.9</v>
      </c>
      <c r="G52" s="28">
        <f t="shared" si="3"/>
        <v>1.8</v>
      </c>
    </row>
    <row r="53" spans="1:7" ht="17.25" customHeight="1" x14ac:dyDescent="0.2">
      <c r="A53" s="5" t="s">
        <v>40</v>
      </c>
      <c r="B53" s="23" t="s">
        <v>99</v>
      </c>
      <c r="C53" s="29">
        <v>3133965</v>
      </c>
      <c r="D53" s="29">
        <v>3160750.2</v>
      </c>
      <c r="E53" s="29">
        <v>51638.5</v>
      </c>
      <c r="F53" s="29">
        <f t="shared" si="2"/>
        <v>1.6</v>
      </c>
      <c r="G53" s="29">
        <f t="shared" si="3"/>
        <v>1.6</v>
      </c>
    </row>
    <row r="54" spans="1:7" ht="17.25" customHeight="1" x14ac:dyDescent="0.2">
      <c r="A54" s="5" t="s">
        <v>41</v>
      </c>
      <c r="B54" s="23" t="s">
        <v>100</v>
      </c>
      <c r="C54" s="29">
        <v>48250.3</v>
      </c>
      <c r="D54" s="29">
        <v>48250.3</v>
      </c>
      <c r="E54" s="29">
        <v>2556.6999999999998</v>
      </c>
      <c r="F54" s="29">
        <f t="shared" si="2"/>
        <v>5.3</v>
      </c>
      <c r="G54" s="29">
        <f t="shared" si="3"/>
        <v>5.3</v>
      </c>
    </row>
    <row r="55" spans="1:7" ht="27.6" customHeight="1" x14ac:dyDescent="0.2">
      <c r="A55" s="5" t="s">
        <v>128</v>
      </c>
      <c r="B55" s="23" t="s">
        <v>127</v>
      </c>
      <c r="C55" s="29">
        <v>149766.29999999999</v>
      </c>
      <c r="D55" s="29">
        <v>149809.29999999999</v>
      </c>
      <c r="E55" s="29">
        <v>7598.6</v>
      </c>
      <c r="F55" s="29">
        <f t="shared" si="2"/>
        <v>5.0999999999999996</v>
      </c>
      <c r="G55" s="29">
        <f t="shared" si="3"/>
        <v>5.0999999999999996</v>
      </c>
    </row>
    <row r="56" spans="1:7" s="2" customFormat="1" ht="17.25" customHeight="1" x14ac:dyDescent="0.2">
      <c r="A56" s="3" t="s">
        <v>129</v>
      </c>
      <c r="B56" s="31" t="s">
        <v>101</v>
      </c>
      <c r="C56" s="28">
        <f t="shared" ref="C56:D56" si="17">SUM(C57:C64)</f>
        <v>35696696.299999997</v>
      </c>
      <c r="D56" s="28">
        <f t="shared" si="17"/>
        <v>36570095.700000003</v>
      </c>
      <c r="E56" s="28">
        <f t="shared" ref="E56" si="18">SUM(E57:E64)</f>
        <v>1560567.7</v>
      </c>
      <c r="F56" s="28">
        <f t="shared" si="2"/>
        <v>4.4000000000000004</v>
      </c>
      <c r="G56" s="28">
        <f t="shared" si="3"/>
        <v>4.3</v>
      </c>
    </row>
    <row r="57" spans="1:7" ht="27.6" customHeight="1" x14ac:dyDescent="0.2">
      <c r="A57" s="5" t="s">
        <v>43</v>
      </c>
      <c r="B57" s="23" t="s">
        <v>102</v>
      </c>
      <c r="C57" s="29">
        <v>11041101.300000001</v>
      </c>
      <c r="D57" s="29">
        <v>11529490.800000001</v>
      </c>
      <c r="E57" s="29">
        <v>156281</v>
      </c>
      <c r="F57" s="29">
        <f t="shared" si="2"/>
        <v>1.4</v>
      </c>
      <c r="G57" s="29">
        <f t="shared" si="3"/>
        <v>1.4</v>
      </c>
    </row>
    <row r="58" spans="1:7" ht="18" customHeight="1" x14ac:dyDescent="0.2">
      <c r="A58" s="5" t="s">
        <v>44</v>
      </c>
      <c r="B58" s="23" t="s">
        <v>103</v>
      </c>
      <c r="C58" s="29">
        <v>8322116.2000000002</v>
      </c>
      <c r="D58" s="29">
        <v>8684811.0999999996</v>
      </c>
      <c r="E58" s="29">
        <v>453378.2</v>
      </c>
      <c r="F58" s="29">
        <f t="shared" si="2"/>
        <v>5.4</v>
      </c>
      <c r="G58" s="29">
        <f t="shared" si="3"/>
        <v>5.2</v>
      </c>
    </row>
    <row r="59" spans="1:7" ht="30" customHeight="1" x14ac:dyDescent="0.2">
      <c r="A59" s="5" t="s">
        <v>45</v>
      </c>
      <c r="B59" s="23" t="s">
        <v>104</v>
      </c>
      <c r="C59" s="29">
        <v>368801.9</v>
      </c>
      <c r="D59" s="29">
        <v>368801.9</v>
      </c>
      <c r="E59" s="29">
        <v>4380.7</v>
      </c>
      <c r="F59" s="29">
        <f t="shared" si="2"/>
        <v>1.2</v>
      </c>
      <c r="G59" s="29">
        <f t="shared" si="3"/>
        <v>1.2</v>
      </c>
    </row>
    <row r="60" spans="1:7" ht="17.25" customHeight="1" x14ac:dyDescent="0.2">
      <c r="A60" s="5" t="s">
        <v>46</v>
      </c>
      <c r="B60" s="23" t="s">
        <v>105</v>
      </c>
      <c r="C60" s="29">
        <v>542280.5</v>
      </c>
      <c r="D60" s="29">
        <v>542280.5</v>
      </c>
      <c r="E60" s="29">
        <v>1192.3</v>
      </c>
      <c r="F60" s="29">
        <v>0</v>
      </c>
      <c r="G60" s="29">
        <f t="shared" si="3"/>
        <v>0.2</v>
      </c>
    </row>
    <row r="61" spans="1:7" ht="30.6" customHeight="1" x14ac:dyDescent="0.2">
      <c r="A61" s="5" t="s">
        <v>47</v>
      </c>
      <c r="B61" s="23" t="s">
        <v>106</v>
      </c>
      <c r="C61" s="29">
        <v>444541</v>
      </c>
      <c r="D61" s="29">
        <v>444541</v>
      </c>
      <c r="E61" s="29">
        <v>8307.2000000000007</v>
      </c>
      <c r="F61" s="29">
        <f t="shared" si="2"/>
        <v>1.9</v>
      </c>
      <c r="G61" s="29">
        <f t="shared" si="3"/>
        <v>1.9</v>
      </c>
    </row>
    <row r="62" spans="1:7" ht="43.9" customHeight="1" x14ac:dyDescent="0.2">
      <c r="A62" s="5" t="s">
        <v>48</v>
      </c>
      <c r="B62" s="23" t="s">
        <v>107</v>
      </c>
      <c r="C62" s="29">
        <v>789429.7</v>
      </c>
      <c r="D62" s="29">
        <v>789429.7</v>
      </c>
      <c r="E62" s="29">
        <v>14879</v>
      </c>
      <c r="F62" s="29">
        <f t="shared" si="2"/>
        <v>1.9</v>
      </c>
      <c r="G62" s="29">
        <f t="shared" si="3"/>
        <v>1.9</v>
      </c>
    </row>
    <row r="63" spans="1:7" ht="25.15" hidden="1" customHeight="1" x14ac:dyDescent="0.2">
      <c r="A63" s="5" t="s">
        <v>229</v>
      </c>
      <c r="B63" s="23" t="s">
        <v>155</v>
      </c>
      <c r="C63" s="29"/>
      <c r="D63" s="29"/>
      <c r="E63" s="29"/>
      <c r="F63" s="29"/>
      <c r="G63" s="29"/>
    </row>
    <row r="64" spans="1:7" ht="29.25" customHeight="1" x14ac:dyDescent="0.2">
      <c r="A64" s="5" t="s">
        <v>131</v>
      </c>
      <c r="B64" s="23" t="s">
        <v>130</v>
      </c>
      <c r="C64" s="29">
        <v>14188425.699999999</v>
      </c>
      <c r="D64" s="29">
        <v>14210740.699999999</v>
      </c>
      <c r="E64" s="29">
        <v>922149.3</v>
      </c>
      <c r="F64" s="29">
        <f t="shared" si="2"/>
        <v>6.5</v>
      </c>
      <c r="G64" s="29">
        <f t="shared" si="3"/>
        <v>6.5</v>
      </c>
    </row>
    <row r="65" spans="1:7" s="2" customFormat="1" ht="17.25" customHeight="1" x14ac:dyDescent="0.2">
      <c r="A65" s="3" t="s">
        <v>50</v>
      </c>
      <c r="B65" s="31" t="s">
        <v>108</v>
      </c>
      <c r="C65" s="28">
        <f t="shared" ref="C65:D65" si="19">SUM(C66:C71)</f>
        <v>44131532.799999997</v>
      </c>
      <c r="D65" s="28">
        <f t="shared" si="19"/>
        <v>44445202.799999997</v>
      </c>
      <c r="E65" s="28">
        <f t="shared" ref="E65" si="20">SUM(E66:E71)</f>
        <v>3369466.3</v>
      </c>
      <c r="F65" s="28">
        <f t="shared" si="2"/>
        <v>7.6</v>
      </c>
      <c r="G65" s="28">
        <f t="shared" si="3"/>
        <v>7.6</v>
      </c>
    </row>
    <row r="66" spans="1:7" ht="16.899999999999999" customHeight="1" x14ac:dyDescent="0.2">
      <c r="A66" s="5" t="s">
        <v>51</v>
      </c>
      <c r="B66" s="23" t="s">
        <v>109</v>
      </c>
      <c r="C66" s="29">
        <v>2342989.9</v>
      </c>
      <c r="D66" s="29">
        <v>2342989.9</v>
      </c>
      <c r="E66" s="29">
        <v>44922.2</v>
      </c>
      <c r="F66" s="29">
        <f t="shared" si="2"/>
        <v>1.9</v>
      </c>
      <c r="G66" s="29">
        <f t="shared" si="3"/>
        <v>1.9</v>
      </c>
    </row>
    <row r="67" spans="1:7" ht="28.15" customHeight="1" x14ac:dyDescent="0.2">
      <c r="A67" s="5" t="s">
        <v>52</v>
      </c>
      <c r="B67" s="23" t="s">
        <v>110</v>
      </c>
      <c r="C67" s="29">
        <v>5868978.5999999996</v>
      </c>
      <c r="D67" s="29">
        <v>5868978.5999999996</v>
      </c>
      <c r="E67" s="29">
        <v>126076.8</v>
      </c>
      <c r="F67" s="29">
        <f t="shared" si="2"/>
        <v>2.1</v>
      </c>
      <c r="G67" s="29">
        <f t="shared" si="3"/>
        <v>2.1</v>
      </c>
    </row>
    <row r="68" spans="1:7" ht="27" customHeight="1" x14ac:dyDescent="0.2">
      <c r="A68" s="5" t="s">
        <v>53</v>
      </c>
      <c r="B68" s="23" t="s">
        <v>111</v>
      </c>
      <c r="C68" s="29">
        <v>27576724.199999999</v>
      </c>
      <c r="D68" s="29">
        <v>27581608.899999999</v>
      </c>
      <c r="E68" s="29">
        <v>2554549.7000000002</v>
      </c>
      <c r="F68" s="29">
        <f t="shared" si="2"/>
        <v>9.3000000000000007</v>
      </c>
      <c r="G68" s="29">
        <f t="shared" si="3"/>
        <v>9.3000000000000007</v>
      </c>
    </row>
    <row r="69" spans="1:7" ht="17.45" customHeight="1" x14ac:dyDescent="0.2">
      <c r="A69" s="5" t="s">
        <v>54</v>
      </c>
      <c r="B69" s="23" t="s">
        <v>112</v>
      </c>
      <c r="C69" s="29">
        <v>6969409.2999999998</v>
      </c>
      <c r="D69" s="29">
        <v>7278144.5999999996</v>
      </c>
      <c r="E69" s="29">
        <v>575820.6</v>
      </c>
      <c r="F69" s="29">
        <f t="shared" si="2"/>
        <v>8.3000000000000007</v>
      </c>
      <c r="G69" s="29">
        <f t="shared" si="3"/>
        <v>7.9</v>
      </c>
    </row>
    <row r="70" spans="1:7" ht="24.6" hidden="1" customHeight="1" x14ac:dyDescent="0.2">
      <c r="A70" s="5" t="s">
        <v>269</v>
      </c>
      <c r="B70" s="23" t="s">
        <v>270</v>
      </c>
      <c r="C70" s="29"/>
      <c r="D70" s="29"/>
      <c r="E70" s="29"/>
      <c r="F70" s="29"/>
      <c r="G70" s="29"/>
    </row>
    <row r="71" spans="1:7" ht="28.9" customHeight="1" x14ac:dyDescent="0.2">
      <c r="A71" s="5" t="s">
        <v>55</v>
      </c>
      <c r="B71" s="23" t="s">
        <v>113</v>
      </c>
      <c r="C71" s="29">
        <v>1373430.8</v>
      </c>
      <c r="D71" s="29">
        <v>1373480.8</v>
      </c>
      <c r="E71" s="29">
        <v>68097</v>
      </c>
      <c r="F71" s="29">
        <f t="shared" ref="F71:F87" si="21">E71/C71*100</f>
        <v>5</v>
      </c>
      <c r="G71" s="29">
        <f t="shared" ref="G71:G87" si="22">E71/D71*100</f>
        <v>5</v>
      </c>
    </row>
    <row r="72" spans="1:7" s="2" customFormat="1" ht="30.6" customHeight="1" x14ac:dyDescent="0.2">
      <c r="A72" s="3" t="s">
        <v>49</v>
      </c>
      <c r="B72" s="31" t="s">
        <v>114</v>
      </c>
      <c r="C72" s="28">
        <f t="shared" ref="C72:D72" si="23">SUM(C73:C76)</f>
        <v>3196923.6</v>
      </c>
      <c r="D72" s="28">
        <f t="shared" si="23"/>
        <v>3219576.4</v>
      </c>
      <c r="E72" s="28">
        <f t="shared" ref="E72" si="24">SUM(E73:E76)</f>
        <v>225058.5</v>
      </c>
      <c r="F72" s="28">
        <f t="shared" si="21"/>
        <v>7</v>
      </c>
      <c r="G72" s="28">
        <f t="shared" si="22"/>
        <v>7</v>
      </c>
    </row>
    <row r="73" spans="1:7" ht="18" customHeight="1" x14ac:dyDescent="0.2">
      <c r="A73" s="5" t="s">
        <v>132</v>
      </c>
      <c r="B73" s="23" t="s">
        <v>115</v>
      </c>
      <c r="C73" s="29">
        <v>65440</v>
      </c>
      <c r="D73" s="29">
        <v>71309.3</v>
      </c>
      <c r="E73" s="29">
        <v>5946.9</v>
      </c>
      <c r="F73" s="29">
        <f t="shared" si="21"/>
        <v>9.1</v>
      </c>
      <c r="G73" s="29">
        <f t="shared" si="22"/>
        <v>8.3000000000000007</v>
      </c>
    </row>
    <row r="74" spans="1:7" ht="18.75" customHeight="1" x14ac:dyDescent="0.2">
      <c r="A74" s="5" t="s">
        <v>133</v>
      </c>
      <c r="B74" s="23" t="s">
        <v>116</v>
      </c>
      <c r="C74" s="29">
        <v>153254.9</v>
      </c>
      <c r="D74" s="29">
        <v>158901.9</v>
      </c>
      <c r="E74" s="29">
        <v>5647</v>
      </c>
      <c r="F74" s="29">
        <f t="shared" si="21"/>
        <v>3.7</v>
      </c>
      <c r="G74" s="29">
        <f t="shared" si="22"/>
        <v>3.6</v>
      </c>
    </row>
    <row r="75" spans="1:7" ht="19.5" customHeight="1" x14ac:dyDescent="0.2">
      <c r="A75" s="5" t="s">
        <v>134</v>
      </c>
      <c r="B75" s="23" t="s">
        <v>117</v>
      </c>
      <c r="C75" s="29">
        <v>2944772.6</v>
      </c>
      <c r="D75" s="29">
        <v>2955909.1</v>
      </c>
      <c r="E75" s="29">
        <v>211787.4</v>
      </c>
      <c r="F75" s="29">
        <f t="shared" si="21"/>
        <v>7.2</v>
      </c>
      <c r="G75" s="29">
        <f t="shared" si="22"/>
        <v>7.2</v>
      </c>
    </row>
    <row r="76" spans="1:7" ht="38.25" customHeight="1" x14ac:dyDescent="0.2">
      <c r="A76" s="5" t="s">
        <v>135</v>
      </c>
      <c r="B76" s="23" t="s">
        <v>118</v>
      </c>
      <c r="C76" s="29">
        <v>33456.1</v>
      </c>
      <c r="D76" s="29">
        <v>33456.1</v>
      </c>
      <c r="E76" s="29">
        <v>1677.2</v>
      </c>
      <c r="F76" s="29">
        <f t="shared" si="21"/>
        <v>5</v>
      </c>
      <c r="G76" s="29">
        <f t="shared" si="22"/>
        <v>5</v>
      </c>
    </row>
    <row r="77" spans="1:7" s="2" customFormat="1" ht="28.9" customHeight="1" x14ac:dyDescent="0.2">
      <c r="A77" s="3" t="s">
        <v>136</v>
      </c>
      <c r="B77" s="31" t="s">
        <v>137</v>
      </c>
      <c r="C77" s="28">
        <f>SUM(C78:C80)</f>
        <v>691080.3</v>
      </c>
      <c r="D77" s="28">
        <f>SUM(D78:D80)</f>
        <v>691180.3</v>
      </c>
      <c r="E77" s="28">
        <f t="shared" ref="E77" si="25">SUM(E78:E80)</f>
        <v>15214.9</v>
      </c>
      <c r="F77" s="28">
        <f t="shared" si="21"/>
        <v>2.2000000000000002</v>
      </c>
      <c r="G77" s="28">
        <f t="shared" si="22"/>
        <v>2.2000000000000002</v>
      </c>
    </row>
    <row r="78" spans="1:7" ht="16.149999999999999" customHeight="1" x14ac:dyDescent="0.2">
      <c r="A78" s="5" t="s">
        <v>159</v>
      </c>
      <c r="B78" s="23" t="s">
        <v>138</v>
      </c>
      <c r="C78" s="29">
        <v>388296.7</v>
      </c>
      <c r="D78" s="29">
        <v>388296.7</v>
      </c>
      <c r="E78" s="29">
        <v>3164.4</v>
      </c>
      <c r="F78" s="29">
        <f t="shared" si="21"/>
        <v>0.8</v>
      </c>
      <c r="G78" s="29">
        <f t="shared" si="22"/>
        <v>0.8</v>
      </c>
    </row>
    <row r="79" spans="1:7" ht="30.6" customHeight="1" x14ac:dyDescent="0.2">
      <c r="A79" s="5" t="s">
        <v>42</v>
      </c>
      <c r="B79" s="23" t="s">
        <v>139</v>
      </c>
      <c r="C79" s="29">
        <v>19623.900000000001</v>
      </c>
      <c r="D79" s="29">
        <v>19723.900000000001</v>
      </c>
      <c r="E79" s="29">
        <v>772.2</v>
      </c>
      <c r="F79" s="29">
        <f t="shared" si="21"/>
        <v>3.9</v>
      </c>
      <c r="G79" s="29">
        <f t="shared" si="22"/>
        <v>3.9</v>
      </c>
    </row>
    <row r="80" spans="1:7" ht="36.75" customHeight="1" x14ac:dyDescent="0.2">
      <c r="A80" s="5" t="s">
        <v>140</v>
      </c>
      <c r="B80" s="23" t="s">
        <v>141</v>
      </c>
      <c r="C80" s="29">
        <v>283159.7</v>
      </c>
      <c r="D80" s="29">
        <v>283159.7</v>
      </c>
      <c r="E80" s="29">
        <v>11278.3</v>
      </c>
      <c r="F80" s="29">
        <f t="shared" si="21"/>
        <v>4</v>
      </c>
      <c r="G80" s="29">
        <f t="shared" si="22"/>
        <v>4</v>
      </c>
    </row>
    <row r="81" spans="1:7" s="2" customFormat="1" ht="45" customHeight="1" x14ac:dyDescent="0.2">
      <c r="A81" s="3" t="s">
        <v>10</v>
      </c>
      <c r="B81" s="31" t="s">
        <v>1</v>
      </c>
      <c r="C81" s="28">
        <f t="shared" ref="C81:D81" si="26">SUM(C82)</f>
        <v>2775496.8</v>
      </c>
      <c r="D81" s="28">
        <f t="shared" si="26"/>
        <v>2775496.8</v>
      </c>
      <c r="E81" s="28">
        <f t="shared" ref="E81" si="27">E82</f>
        <v>119420</v>
      </c>
      <c r="F81" s="28">
        <f t="shared" si="21"/>
        <v>4.3</v>
      </c>
      <c r="G81" s="28">
        <f t="shared" si="22"/>
        <v>4.3</v>
      </c>
    </row>
    <row r="82" spans="1:7" ht="49.5" customHeight="1" x14ac:dyDescent="0.2">
      <c r="A82" s="5" t="s">
        <v>142</v>
      </c>
      <c r="B82" s="23" t="s">
        <v>143</v>
      </c>
      <c r="C82" s="29">
        <v>2775496.8</v>
      </c>
      <c r="D82" s="29">
        <v>2775496.8</v>
      </c>
      <c r="E82" s="29">
        <v>119420</v>
      </c>
      <c r="F82" s="29">
        <f t="shared" si="21"/>
        <v>4.3</v>
      </c>
      <c r="G82" s="29">
        <f t="shared" si="22"/>
        <v>4.3</v>
      </c>
    </row>
    <row r="83" spans="1:7" s="2" customFormat="1" ht="57.6" customHeight="1" x14ac:dyDescent="0.2">
      <c r="A83" s="3" t="s">
        <v>286</v>
      </c>
      <c r="B83" s="31" t="s">
        <v>144</v>
      </c>
      <c r="C83" s="28">
        <f t="shared" ref="C83:D83" si="28">SUM(C84:C86)</f>
        <v>9486223.5999999996</v>
      </c>
      <c r="D83" s="28">
        <f t="shared" si="28"/>
        <v>9432337</v>
      </c>
      <c r="E83" s="28">
        <f t="shared" ref="E83" si="29">SUM(E84:E86)</f>
        <v>475853.6</v>
      </c>
      <c r="F83" s="28">
        <f t="shared" si="21"/>
        <v>5</v>
      </c>
      <c r="G83" s="28">
        <f t="shared" si="22"/>
        <v>5</v>
      </c>
    </row>
    <row r="84" spans="1:7" ht="59.45" customHeight="1" x14ac:dyDescent="0.2">
      <c r="A84" s="5" t="s">
        <v>154</v>
      </c>
      <c r="B84" s="23" t="s">
        <v>145</v>
      </c>
      <c r="C84" s="29">
        <v>5784940.5</v>
      </c>
      <c r="D84" s="29">
        <v>5739554.7000000002</v>
      </c>
      <c r="E84" s="29">
        <v>385662.7</v>
      </c>
      <c r="F84" s="29">
        <f t="shared" si="21"/>
        <v>6.7</v>
      </c>
      <c r="G84" s="29">
        <f t="shared" si="22"/>
        <v>6.7</v>
      </c>
    </row>
    <row r="85" spans="1:7" ht="19.149999999999999" customHeight="1" x14ac:dyDescent="0.2">
      <c r="A85" s="5" t="s">
        <v>146</v>
      </c>
      <c r="B85" s="23" t="s">
        <v>147</v>
      </c>
      <c r="C85" s="29">
        <v>1816220.9</v>
      </c>
      <c r="D85" s="29">
        <v>1807720.1</v>
      </c>
      <c r="E85" s="29">
        <v>0</v>
      </c>
      <c r="F85" s="29">
        <f t="shared" si="21"/>
        <v>0</v>
      </c>
      <c r="G85" s="29">
        <f t="shared" si="22"/>
        <v>0</v>
      </c>
    </row>
    <row r="86" spans="1:7" ht="29.45" customHeight="1" x14ac:dyDescent="0.2">
      <c r="A86" s="5" t="s">
        <v>149</v>
      </c>
      <c r="B86" s="23" t="s">
        <v>148</v>
      </c>
      <c r="C86" s="29">
        <v>1885062.2</v>
      </c>
      <c r="D86" s="29">
        <v>1885062.2</v>
      </c>
      <c r="E86" s="29">
        <v>90190.9</v>
      </c>
      <c r="F86" s="29">
        <f t="shared" si="21"/>
        <v>4.8</v>
      </c>
      <c r="G86" s="29">
        <f t="shared" si="22"/>
        <v>4.8</v>
      </c>
    </row>
    <row r="87" spans="1:7" s="2" customFormat="1" ht="24" customHeight="1" x14ac:dyDescent="0.2">
      <c r="A87" s="3" t="s">
        <v>2</v>
      </c>
      <c r="B87" s="31" t="s">
        <v>119</v>
      </c>
      <c r="C87" s="28">
        <f>C4+C14+C16+C22+C33+C38+C42+C52+C56+C65+C72+C77+C81+C83</f>
        <v>199601325.5</v>
      </c>
      <c r="D87" s="28">
        <f>D4+D14+D16+D22+D33+D38+D42+D52+D56+D65+D72+D77+D81+D83</f>
        <v>200878249.5</v>
      </c>
      <c r="E87" s="28">
        <f>E4+E14+E16+E22+E33+E38+E42+E52+E56+E65+E72+E77+E81+E693+E83</f>
        <v>8947653.0999999996</v>
      </c>
      <c r="F87" s="28">
        <f t="shared" si="21"/>
        <v>4.5</v>
      </c>
      <c r="G87" s="28">
        <f t="shared" si="22"/>
        <v>4.5</v>
      </c>
    </row>
    <row r="88" spans="1:7" s="1" customFormat="1" ht="31.15" customHeight="1" x14ac:dyDescent="0.2">
      <c r="A88" s="4" t="s">
        <v>237</v>
      </c>
      <c r="B88" s="27"/>
      <c r="C88" s="30">
        <f>Доходы!C283-Расходы!C87</f>
        <v>-22622234.199999999</v>
      </c>
      <c r="D88" s="30">
        <f>Доходы!D283-Расходы!D87</f>
        <v>-22622234.199999999</v>
      </c>
      <c r="E88" s="30">
        <f>Доходы!E283-Расходы!E87</f>
        <v>-2343025.1</v>
      </c>
      <c r="F88" s="30"/>
      <c r="G88" s="30"/>
    </row>
  </sheetData>
  <mergeCells count="1">
    <mergeCell ref="F2:G2"/>
  </mergeCells>
  <pageMargins left="0.78740157480314965" right="0.43307086614173229" top="0.55118110236220474" bottom="0.55118110236220474"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
  <sheetViews>
    <sheetView tabSelected="1" zoomScaleNormal="100" workbookViewId="0">
      <selection activeCell="I7" sqref="H7:I7"/>
    </sheetView>
  </sheetViews>
  <sheetFormatPr defaultColWidth="8.85546875" defaultRowHeight="12.75" x14ac:dyDescent="0.2"/>
  <cols>
    <col min="1" max="1" width="31.140625" style="11" customWidth="1"/>
    <col min="2" max="2" width="27.28515625" style="12" customWidth="1"/>
    <col min="3" max="3" width="20.42578125" style="12" customWidth="1"/>
    <col min="4" max="4" width="18.7109375" style="11" customWidth="1"/>
    <col min="5" max="5" width="19.5703125" style="11" customWidth="1"/>
    <col min="6" max="6" width="13.85546875" style="14" customWidth="1"/>
    <col min="7" max="7" width="14.7109375" style="14" customWidth="1"/>
    <col min="8" max="16384" width="8.85546875" style="14"/>
  </cols>
  <sheetData>
    <row r="1" spans="1:5" ht="30" customHeight="1" x14ac:dyDescent="0.2">
      <c r="B1" s="94" t="s">
        <v>865</v>
      </c>
      <c r="C1" s="94"/>
      <c r="D1" s="94"/>
    </row>
    <row r="2" spans="1:5" x14ac:dyDescent="0.2">
      <c r="D2" s="93" t="s">
        <v>289</v>
      </c>
      <c r="E2" s="93"/>
    </row>
    <row r="3" spans="1:5" s="13" customFormat="1" ht="37.9" customHeight="1" x14ac:dyDescent="0.2">
      <c r="A3" s="38" t="s">
        <v>158</v>
      </c>
      <c r="B3" s="39" t="s">
        <v>160</v>
      </c>
      <c r="C3" s="38" t="s">
        <v>297</v>
      </c>
      <c r="D3" s="38" t="s">
        <v>300</v>
      </c>
      <c r="E3" s="38" t="s">
        <v>301</v>
      </c>
    </row>
    <row r="4" spans="1:5" s="21" customFormat="1" ht="25.5" x14ac:dyDescent="0.2">
      <c r="A4" s="20" t="s">
        <v>161</v>
      </c>
      <c r="B4" s="32" t="s">
        <v>257</v>
      </c>
      <c r="C4" s="34">
        <f>C5+C42</f>
        <v>22622234.199999999</v>
      </c>
      <c r="D4" s="34">
        <f>D5+D42</f>
        <v>22622234.199999999</v>
      </c>
      <c r="E4" s="34">
        <f>E5+E42</f>
        <v>2343025.1</v>
      </c>
    </row>
    <row r="5" spans="1:5" ht="43.9" customHeight="1" x14ac:dyDescent="0.2">
      <c r="A5" s="18" t="s">
        <v>162</v>
      </c>
      <c r="B5" s="33" t="s">
        <v>257</v>
      </c>
      <c r="C5" s="35">
        <f>C6+C11+C16+C22</f>
        <v>12750366</v>
      </c>
      <c r="D5" s="35">
        <f>D6+D11+D16+D22</f>
        <v>12750366</v>
      </c>
      <c r="E5" s="35">
        <f>E6+E11+E16+E22</f>
        <v>1383648</v>
      </c>
    </row>
    <row r="6" spans="1:5" ht="55.9" customHeight="1" x14ac:dyDescent="0.2">
      <c r="A6" s="37" t="s">
        <v>243</v>
      </c>
      <c r="B6" s="33" t="s">
        <v>163</v>
      </c>
      <c r="C6" s="35">
        <f t="shared" ref="C6:E6" si="0">C7+C9</f>
        <v>9200000</v>
      </c>
      <c r="D6" s="35">
        <f t="shared" si="0"/>
        <v>9200000</v>
      </c>
      <c r="E6" s="35">
        <f t="shared" si="0"/>
        <v>0</v>
      </c>
    </row>
    <row r="7" spans="1:5" ht="69" customHeight="1" x14ac:dyDescent="0.2">
      <c r="A7" s="37" t="s">
        <v>258</v>
      </c>
      <c r="B7" s="33" t="s">
        <v>259</v>
      </c>
      <c r="C7" s="35">
        <f>C8</f>
        <v>12000000</v>
      </c>
      <c r="D7" s="35">
        <f>D8</f>
        <v>12000000</v>
      </c>
      <c r="E7" s="35">
        <f t="shared" ref="E7" si="1">E8</f>
        <v>0</v>
      </c>
    </row>
    <row r="8" spans="1:5" ht="72.599999999999994" customHeight="1" x14ac:dyDescent="0.2">
      <c r="A8" s="37" t="s">
        <v>277</v>
      </c>
      <c r="B8" s="33" t="s">
        <v>278</v>
      </c>
      <c r="C8" s="35">
        <v>12000000</v>
      </c>
      <c r="D8" s="35">
        <v>12000000</v>
      </c>
      <c r="E8" s="35"/>
    </row>
    <row r="9" spans="1:5" ht="68.45" customHeight="1" x14ac:dyDescent="0.2">
      <c r="A9" s="37" t="s">
        <v>260</v>
      </c>
      <c r="B9" s="33" t="s">
        <v>164</v>
      </c>
      <c r="C9" s="35">
        <f>C10</f>
        <v>-2800000</v>
      </c>
      <c r="D9" s="35">
        <f>D10</f>
        <v>-2800000</v>
      </c>
      <c r="E9" s="35">
        <f>E10</f>
        <v>0</v>
      </c>
    </row>
    <row r="10" spans="1:5" ht="67.900000000000006" customHeight="1" x14ac:dyDescent="0.2">
      <c r="A10" s="37" t="s">
        <v>165</v>
      </c>
      <c r="B10" s="33" t="s">
        <v>166</v>
      </c>
      <c r="C10" s="35">
        <v>-2800000</v>
      </c>
      <c r="D10" s="35">
        <v>-2800000</v>
      </c>
      <c r="E10" s="35"/>
    </row>
    <row r="11" spans="1:5" ht="25.5" hidden="1" x14ac:dyDescent="0.2">
      <c r="A11" s="37" t="s">
        <v>167</v>
      </c>
      <c r="B11" s="33" t="s">
        <v>168</v>
      </c>
      <c r="C11" s="35">
        <f>C12+C14</f>
        <v>0</v>
      </c>
      <c r="D11" s="35">
        <f>D12+D14</f>
        <v>0</v>
      </c>
      <c r="E11" s="35">
        <f>E12+E14</f>
        <v>0</v>
      </c>
    </row>
    <row r="12" spans="1:5" ht="38.25" hidden="1" x14ac:dyDescent="0.2">
      <c r="A12" s="37" t="s">
        <v>169</v>
      </c>
      <c r="B12" s="33" t="s">
        <v>170</v>
      </c>
      <c r="C12" s="35">
        <f>C13</f>
        <v>0</v>
      </c>
      <c r="D12" s="35">
        <f>D13</f>
        <v>0</v>
      </c>
      <c r="E12" s="35">
        <f>E13</f>
        <v>0</v>
      </c>
    </row>
    <row r="13" spans="1:5" ht="51" hidden="1" x14ac:dyDescent="0.2">
      <c r="A13" s="37" t="s">
        <v>236</v>
      </c>
      <c r="B13" s="33" t="s">
        <v>235</v>
      </c>
      <c r="C13" s="35"/>
      <c r="D13" s="35"/>
      <c r="E13" s="35"/>
    </row>
    <row r="14" spans="1:5" ht="51" hidden="1" x14ac:dyDescent="0.2">
      <c r="A14" s="37" t="s">
        <v>244</v>
      </c>
      <c r="B14" s="33" t="s">
        <v>171</v>
      </c>
      <c r="C14" s="35">
        <f>C15</f>
        <v>0</v>
      </c>
      <c r="D14" s="35">
        <f>D15</f>
        <v>0</v>
      </c>
      <c r="E14" s="35">
        <f>E15</f>
        <v>0</v>
      </c>
    </row>
    <row r="15" spans="1:5" ht="51" hidden="1" x14ac:dyDescent="0.2">
      <c r="A15" s="37" t="s">
        <v>261</v>
      </c>
      <c r="B15" s="33" t="s">
        <v>256</v>
      </c>
      <c r="C15" s="33"/>
      <c r="D15" s="35"/>
      <c r="E15" s="35"/>
    </row>
    <row r="16" spans="1:5" ht="42.6" customHeight="1" x14ac:dyDescent="0.2">
      <c r="A16" s="37" t="s">
        <v>245</v>
      </c>
      <c r="B16" s="33" t="s">
        <v>172</v>
      </c>
      <c r="C16" s="35">
        <f t="shared" ref="C16:E16" si="2">C17</f>
        <v>-758114</v>
      </c>
      <c r="D16" s="35">
        <f t="shared" si="2"/>
        <v>-758114</v>
      </c>
      <c r="E16" s="35">
        <f t="shared" si="2"/>
        <v>0</v>
      </c>
    </row>
    <row r="17" spans="1:5" ht="55.9" customHeight="1" x14ac:dyDescent="0.2">
      <c r="A17" s="37" t="s">
        <v>246</v>
      </c>
      <c r="B17" s="33" t="s">
        <v>173</v>
      </c>
      <c r="C17" s="35">
        <f>C18+C20</f>
        <v>-758114</v>
      </c>
      <c r="D17" s="35">
        <f>D18+D20</f>
        <v>-758114</v>
      </c>
      <c r="E17" s="35">
        <f>E18+E20</f>
        <v>0</v>
      </c>
    </row>
    <row r="18" spans="1:5" ht="55.9" customHeight="1" x14ac:dyDescent="0.2">
      <c r="A18" s="37" t="s">
        <v>247</v>
      </c>
      <c r="B18" s="33" t="s">
        <v>174</v>
      </c>
      <c r="C18" s="35">
        <f>C19</f>
        <v>5650000</v>
      </c>
      <c r="D18" s="35">
        <f>D19</f>
        <v>5650000</v>
      </c>
      <c r="E18" s="35">
        <f>E19</f>
        <v>0</v>
      </c>
    </row>
    <row r="19" spans="1:5" ht="69.599999999999994" customHeight="1" x14ac:dyDescent="0.2">
      <c r="A19" s="37" t="s">
        <v>266</v>
      </c>
      <c r="B19" s="33" t="s">
        <v>265</v>
      </c>
      <c r="C19" s="35">
        <v>5650000</v>
      </c>
      <c r="D19" s="35">
        <v>5650000</v>
      </c>
      <c r="E19" s="35">
        <v>0</v>
      </c>
    </row>
    <row r="20" spans="1:5" ht="69.599999999999994" customHeight="1" x14ac:dyDescent="0.2">
      <c r="A20" s="37" t="s">
        <v>248</v>
      </c>
      <c r="B20" s="33" t="s">
        <v>175</v>
      </c>
      <c r="C20" s="35">
        <f>C21</f>
        <v>-6408114</v>
      </c>
      <c r="D20" s="35">
        <f>D21</f>
        <v>-6408114</v>
      </c>
      <c r="E20" s="35">
        <f>E21</f>
        <v>0</v>
      </c>
    </row>
    <row r="21" spans="1:5" ht="69.599999999999994" customHeight="1" x14ac:dyDescent="0.2">
      <c r="A21" s="37" t="s">
        <v>268</v>
      </c>
      <c r="B21" s="33" t="s">
        <v>267</v>
      </c>
      <c r="C21" s="35">
        <v>-6408114</v>
      </c>
      <c r="D21" s="35">
        <v>-6408114</v>
      </c>
      <c r="E21" s="35"/>
    </row>
    <row r="22" spans="1:5" ht="26.45" customHeight="1" x14ac:dyDescent="0.2">
      <c r="A22" s="37" t="s">
        <v>176</v>
      </c>
      <c r="B22" s="33" t="s">
        <v>177</v>
      </c>
      <c r="C22" s="35">
        <f>C23+C26+C30</f>
        <v>4308480</v>
      </c>
      <c r="D22" s="35">
        <f>D23+D26+D30</f>
        <v>4308480</v>
      </c>
      <c r="E22" s="35">
        <f>E23+E26+E30+E39</f>
        <v>1383648</v>
      </c>
    </row>
    <row r="23" spans="1:5" ht="54.6" customHeight="1" x14ac:dyDescent="0.2">
      <c r="A23" s="37" t="s">
        <v>178</v>
      </c>
      <c r="B23" s="33" t="s">
        <v>179</v>
      </c>
      <c r="C23" s="35">
        <f t="shared" ref="C23:E23" si="3">C24</f>
        <v>5313480</v>
      </c>
      <c r="D23" s="35">
        <f t="shared" si="3"/>
        <v>5313480</v>
      </c>
      <c r="E23" s="35">
        <f t="shared" si="3"/>
        <v>0</v>
      </c>
    </row>
    <row r="24" spans="1:5" ht="55.9" customHeight="1" x14ac:dyDescent="0.2">
      <c r="A24" s="37" t="s">
        <v>180</v>
      </c>
      <c r="B24" s="33" t="s">
        <v>181</v>
      </c>
      <c r="C24" s="35">
        <f>C25</f>
        <v>5313480</v>
      </c>
      <c r="D24" s="35">
        <f>D25</f>
        <v>5313480</v>
      </c>
      <c r="E24" s="35">
        <f>E25</f>
        <v>0</v>
      </c>
    </row>
    <row r="25" spans="1:5" ht="55.15" customHeight="1" x14ac:dyDescent="0.2">
      <c r="A25" s="37" t="s">
        <v>249</v>
      </c>
      <c r="B25" s="33" t="s">
        <v>182</v>
      </c>
      <c r="C25" s="35">
        <v>5313480</v>
      </c>
      <c r="D25" s="35">
        <v>5313480</v>
      </c>
      <c r="E25" s="35"/>
    </row>
    <row r="26" spans="1:5" ht="28.15" customHeight="1" x14ac:dyDescent="0.2">
      <c r="A26" s="37" t="s">
        <v>183</v>
      </c>
      <c r="B26" s="33" t="s">
        <v>184</v>
      </c>
      <c r="C26" s="35">
        <f t="shared" ref="C26:E27" si="4">C27</f>
        <v>-1005000</v>
      </c>
      <c r="D26" s="35">
        <f t="shared" si="4"/>
        <v>-1005000</v>
      </c>
      <c r="E26" s="35">
        <f t="shared" si="4"/>
        <v>0</v>
      </c>
    </row>
    <row r="27" spans="1:5" ht="41.45" customHeight="1" x14ac:dyDescent="0.2">
      <c r="A27" s="37" t="s">
        <v>250</v>
      </c>
      <c r="B27" s="33" t="s">
        <v>185</v>
      </c>
      <c r="C27" s="35">
        <f t="shared" si="4"/>
        <v>-1005000</v>
      </c>
      <c r="D27" s="35">
        <f t="shared" si="4"/>
        <v>-1005000</v>
      </c>
      <c r="E27" s="35">
        <f t="shared" si="4"/>
        <v>0</v>
      </c>
    </row>
    <row r="28" spans="1:5" ht="146.44999999999999" customHeight="1" x14ac:dyDescent="0.2">
      <c r="A28" s="37" t="s">
        <v>186</v>
      </c>
      <c r="B28" s="33" t="s">
        <v>187</v>
      </c>
      <c r="C28" s="35">
        <f>C29</f>
        <v>-1005000</v>
      </c>
      <c r="D28" s="35">
        <f>D29</f>
        <v>-1005000</v>
      </c>
      <c r="E28" s="35">
        <f>E29</f>
        <v>0</v>
      </c>
    </row>
    <row r="29" spans="1:5" ht="148.9" customHeight="1" x14ac:dyDescent="0.2">
      <c r="A29" s="37" t="s">
        <v>188</v>
      </c>
      <c r="B29" s="33" t="s">
        <v>189</v>
      </c>
      <c r="C29" s="35">
        <v>-1005000</v>
      </c>
      <c r="D29" s="35">
        <v>-1005000</v>
      </c>
      <c r="E29" s="35"/>
    </row>
    <row r="30" spans="1:5" ht="43.9" customHeight="1" x14ac:dyDescent="0.2">
      <c r="A30" s="37" t="s">
        <v>251</v>
      </c>
      <c r="B30" s="33" t="s">
        <v>190</v>
      </c>
      <c r="C30" s="35">
        <f>C31+C36</f>
        <v>0</v>
      </c>
      <c r="D30" s="35">
        <f>D31+D36</f>
        <v>0</v>
      </c>
      <c r="E30" s="35">
        <f>E31+E36</f>
        <v>63648</v>
      </c>
    </row>
    <row r="31" spans="1:5" ht="41.45" customHeight="1" x14ac:dyDescent="0.2">
      <c r="A31" s="37" t="s">
        <v>252</v>
      </c>
      <c r="B31" s="33" t="s">
        <v>191</v>
      </c>
      <c r="C31" s="35">
        <f>C32+C34</f>
        <v>2850000</v>
      </c>
      <c r="D31" s="35">
        <f>D32+D34</f>
        <v>2850000</v>
      </c>
      <c r="E31" s="35">
        <f>E32+E34</f>
        <v>63648</v>
      </c>
    </row>
    <row r="32" spans="1:5" ht="51" x14ac:dyDescent="0.2">
      <c r="A32" s="37" t="s">
        <v>253</v>
      </c>
      <c r="B32" s="33" t="s">
        <v>192</v>
      </c>
      <c r="C32" s="35" t="str">
        <f>C33</f>
        <v>0,0</v>
      </c>
      <c r="D32" s="35">
        <f>D33</f>
        <v>0</v>
      </c>
      <c r="E32" s="35">
        <f>E33</f>
        <v>0</v>
      </c>
    </row>
    <row r="33" spans="1:5" ht="63.75" x14ac:dyDescent="0.2">
      <c r="A33" s="37" t="s">
        <v>254</v>
      </c>
      <c r="B33" s="33" t="s">
        <v>193</v>
      </c>
      <c r="C33" s="33" t="s">
        <v>294</v>
      </c>
      <c r="D33" s="35">
        <v>0</v>
      </c>
      <c r="E33" s="35"/>
    </row>
    <row r="34" spans="1:5" ht="69.599999999999994" customHeight="1" x14ac:dyDescent="0.2">
      <c r="A34" s="37" t="s">
        <v>194</v>
      </c>
      <c r="B34" s="33" t="s">
        <v>195</v>
      </c>
      <c r="C34" s="35">
        <f>C35</f>
        <v>2850000</v>
      </c>
      <c r="D34" s="35">
        <f>D35</f>
        <v>2850000</v>
      </c>
      <c r="E34" s="35">
        <f>E35</f>
        <v>63648</v>
      </c>
    </row>
    <row r="35" spans="1:5" ht="84.6" customHeight="1" x14ac:dyDescent="0.2">
      <c r="A35" s="37" t="s">
        <v>196</v>
      </c>
      <c r="B35" s="33" t="s">
        <v>197</v>
      </c>
      <c r="C35" s="35">
        <v>2850000</v>
      </c>
      <c r="D35" s="35">
        <v>2850000</v>
      </c>
      <c r="E35" s="35">
        <v>63648</v>
      </c>
    </row>
    <row r="36" spans="1:5" ht="42" customHeight="1" x14ac:dyDescent="0.2">
      <c r="A36" s="37" t="s">
        <v>198</v>
      </c>
      <c r="B36" s="33" t="s">
        <v>199</v>
      </c>
      <c r="C36" s="35">
        <f t="shared" ref="C36:E37" si="5">C37</f>
        <v>-2850000</v>
      </c>
      <c r="D36" s="35">
        <f t="shared" si="5"/>
        <v>-2850000</v>
      </c>
      <c r="E36" s="35">
        <f t="shared" si="5"/>
        <v>0</v>
      </c>
    </row>
    <row r="37" spans="1:5" ht="58.15" customHeight="1" x14ac:dyDescent="0.2">
      <c r="A37" s="37" t="s">
        <v>58</v>
      </c>
      <c r="B37" s="33" t="s">
        <v>200</v>
      </c>
      <c r="C37" s="35">
        <f t="shared" si="5"/>
        <v>-2850000</v>
      </c>
      <c r="D37" s="35">
        <f t="shared" si="5"/>
        <v>-2850000</v>
      </c>
      <c r="E37" s="35">
        <f t="shared" si="5"/>
        <v>0</v>
      </c>
    </row>
    <row r="38" spans="1:5" ht="84" customHeight="1" x14ac:dyDescent="0.2">
      <c r="A38" s="37" t="s">
        <v>201</v>
      </c>
      <c r="B38" s="33" t="s">
        <v>202</v>
      </c>
      <c r="C38" s="35">
        <v>-2850000</v>
      </c>
      <c r="D38" s="35">
        <v>-2850000</v>
      </c>
      <c r="E38" s="35"/>
    </row>
    <row r="39" spans="1:5" ht="28.15" customHeight="1" x14ac:dyDescent="0.2">
      <c r="A39" s="37" t="s">
        <v>271</v>
      </c>
      <c r="B39" s="36" t="s">
        <v>273</v>
      </c>
      <c r="C39" s="35">
        <f t="shared" ref="C39:D39" si="6">C40</f>
        <v>0</v>
      </c>
      <c r="D39" s="35">
        <f t="shared" si="6"/>
        <v>0</v>
      </c>
      <c r="E39" s="35">
        <f t="shared" ref="E39:E40" si="7">E40</f>
        <v>1320000</v>
      </c>
    </row>
    <row r="40" spans="1:5" ht="108.6" customHeight="1" x14ac:dyDescent="0.2">
      <c r="A40" s="37" t="s">
        <v>279</v>
      </c>
      <c r="B40" s="36" t="s">
        <v>274</v>
      </c>
      <c r="C40" s="35">
        <f t="shared" ref="C40:D40" si="8">C41</f>
        <v>0</v>
      </c>
      <c r="D40" s="35">
        <f t="shared" si="8"/>
        <v>0</v>
      </c>
      <c r="E40" s="35">
        <f t="shared" si="7"/>
        <v>1320000</v>
      </c>
    </row>
    <row r="41" spans="1:5" ht="175.15" customHeight="1" x14ac:dyDescent="0.2">
      <c r="A41" s="37" t="s">
        <v>272</v>
      </c>
      <c r="B41" s="36" t="s">
        <v>275</v>
      </c>
      <c r="C41" s="41">
        <v>0</v>
      </c>
      <c r="D41" s="35">
        <v>0</v>
      </c>
      <c r="E41" s="35">
        <v>1320000</v>
      </c>
    </row>
    <row r="42" spans="1:5" ht="18.600000000000001" customHeight="1" x14ac:dyDescent="0.2">
      <c r="A42" s="18" t="s">
        <v>203</v>
      </c>
      <c r="B42" s="36" t="s">
        <v>282</v>
      </c>
      <c r="C42" s="35">
        <f t="shared" ref="C42:D42" si="9">C43</f>
        <v>9871868.1999999993</v>
      </c>
      <c r="D42" s="35">
        <f t="shared" si="9"/>
        <v>9871868.1999999993</v>
      </c>
      <c r="E42" s="35">
        <f>E43+E44</f>
        <v>959377.1</v>
      </c>
    </row>
    <row r="43" spans="1:5" ht="28.15" customHeight="1" x14ac:dyDescent="0.2">
      <c r="A43" s="37" t="s">
        <v>204</v>
      </c>
      <c r="B43" s="36" t="s">
        <v>283</v>
      </c>
      <c r="C43" s="35">
        <f>C45+C55</f>
        <v>9871868.1999999993</v>
      </c>
      <c r="D43" s="35">
        <f>D45+D55</f>
        <v>9871868.1999999993</v>
      </c>
      <c r="E43" s="35">
        <f>E45+E55</f>
        <v>-490622.9</v>
      </c>
    </row>
    <row r="44" spans="1:5" ht="69.599999999999994" customHeight="1" x14ac:dyDescent="0.2">
      <c r="A44" s="40" t="s">
        <v>276</v>
      </c>
      <c r="B44" s="36" t="s">
        <v>284</v>
      </c>
      <c r="C44" s="35">
        <f t="shared" ref="C44:D44" si="10">C52+C62</f>
        <v>0</v>
      </c>
      <c r="D44" s="35">
        <f t="shared" si="10"/>
        <v>0</v>
      </c>
      <c r="E44" s="35">
        <f>E52+E62</f>
        <v>1450000</v>
      </c>
    </row>
    <row r="45" spans="1:5" ht="25.5" x14ac:dyDescent="0.2">
      <c r="A45" s="37" t="s">
        <v>56</v>
      </c>
      <c r="B45" s="33" t="s">
        <v>205</v>
      </c>
      <c r="C45" s="35">
        <f t="shared" ref="C45:E45" si="11">C46+C49</f>
        <v>-202792571.30000001</v>
      </c>
      <c r="D45" s="35">
        <f t="shared" si="11"/>
        <v>-204069495.30000001</v>
      </c>
      <c r="E45" s="35">
        <f t="shared" si="11"/>
        <v>-12618276</v>
      </c>
    </row>
    <row r="46" spans="1:5" ht="28.9" customHeight="1" x14ac:dyDescent="0.2">
      <c r="A46" s="37" t="s">
        <v>206</v>
      </c>
      <c r="B46" s="33" t="s">
        <v>207</v>
      </c>
      <c r="C46" s="35">
        <f t="shared" ref="C46:E47" si="12">C47</f>
        <v>-5000000</v>
      </c>
      <c r="D46" s="35">
        <f t="shared" si="12"/>
        <v>-5000000</v>
      </c>
      <c r="E46" s="35">
        <f t="shared" si="12"/>
        <v>0</v>
      </c>
    </row>
    <row r="47" spans="1:5" ht="41.45" customHeight="1" x14ac:dyDescent="0.2">
      <c r="A47" s="37" t="s">
        <v>208</v>
      </c>
      <c r="B47" s="33" t="s">
        <v>209</v>
      </c>
      <c r="C47" s="35">
        <f t="shared" si="12"/>
        <v>-5000000</v>
      </c>
      <c r="D47" s="35">
        <f t="shared" si="12"/>
        <v>-5000000</v>
      </c>
      <c r="E47" s="35">
        <f t="shared" si="12"/>
        <v>0</v>
      </c>
    </row>
    <row r="48" spans="1:5" ht="54" customHeight="1" x14ac:dyDescent="0.2">
      <c r="A48" s="37" t="s">
        <v>210</v>
      </c>
      <c r="B48" s="33" t="s">
        <v>211</v>
      </c>
      <c r="C48" s="35">
        <v>-5000000</v>
      </c>
      <c r="D48" s="35">
        <v>-5000000</v>
      </c>
      <c r="E48" s="35">
        <v>0</v>
      </c>
    </row>
    <row r="49" spans="1:5" ht="27.6" customHeight="1" x14ac:dyDescent="0.2">
      <c r="A49" s="37" t="s">
        <v>59</v>
      </c>
      <c r="B49" s="33" t="s">
        <v>212</v>
      </c>
      <c r="C49" s="35">
        <f t="shared" ref="C49:E49" si="13">C50</f>
        <v>-197792571.30000001</v>
      </c>
      <c r="D49" s="35">
        <f t="shared" si="13"/>
        <v>-199069495.30000001</v>
      </c>
      <c r="E49" s="35">
        <f t="shared" si="13"/>
        <v>-12618276</v>
      </c>
    </row>
    <row r="50" spans="1:5" ht="27" customHeight="1" x14ac:dyDescent="0.2">
      <c r="A50" s="37" t="s">
        <v>213</v>
      </c>
      <c r="B50" s="33" t="s">
        <v>214</v>
      </c>
      <c r="C50" s="35">
        <f>C51</f>
        <v>-197792571.30000001</v>
      </c>
      <c r="D50" s="35">
        <f>D51</f>
        <v>-199069495.30000001</v>
      </c>
      <c r="E50" s="35">
        <f>E51</f>
        <v>-12618276</v>
      </c>
    </row>
    <row r="51" spans="1:5" ht="42" customHeight="1" x14ac:dyDescent="0.2">
      <c r="A51" s="37" t="s">
        <v>215</v>
      </c>
      <c r="B51" s="33" t="s">
        <v>216</v>
      </c>
      <c r="C51" s="35">
        <v>-197792571.30000001</v>
      </c>
      <c r="D51" s="35">
        <v>-199069495.30000001</v>
      </c>
      <c r="E51" s="35">
        <v>-12618276</v>
      </c>
    </row>
    <row r="52" spans="1:5" ht="27" customHeight="1" x14ac:dyDescent="0.2">
      <c r="A52" s="40" t="s">
        <v>230</v>
      </c>
      <c r="B52" s="33" t="s">
        <v>242</v>
      </c>
      <c r="C52" s="35" t="str">
        <f t="shared" ref="C52:D53" si="14">C53</f>
        <v>0,0</v>
      </c>
      <c r="D52" s="35">
        <f t="shared" si="14"/>
        <v>0</v>
      </c>
      <c r="E52" s="35">
        <f>E53</f>
        <v>-3000000</v>
      </c>
    </row>
    <row r="53" spans="1:5" ht="55.15" customHeight="1" x14ac:dyDescent="0.2">
      <c r="A53" s="37" t="s">
        <v>238</v>
      </c>
      <c r="B53" s="33" t="s">
        <v>239</v>
      </c>
      <c r="C53" s="35" t="str">
        <f t="shared" si="14"/>
        <v>0,0</v>
      </c>
      <c r="D53" s="35">
        <f t="shared" si="14"/>
        <v>0</v>
      </c>
      <c r="E53" s="35">
        <f>E54</f>
        <v>-3000000</v>
      </c>
    </row>
    <row r="54" spans="1:5" ht="80.45" customHeight="1" x14ac:dyDescent="0.2">
      <c r="A54" s="37" t="s">
        <v>240</v>
      </c>
      <c r="B54" s="33" t="s">
        <v>241</v>
      </c>
      <c r="C54" s="33" t="s">
        <v>294</v>
      </c>
      <c r="D54" s="35">
        <v>0</v>
      </c>
      <c r="E54" s="35">
        <v>-3000000</v>
      </c>
    </row>
    <row r="55" spans="1:5" ht="25.5" x14ac:dyDescent="0.2">
      <c r="A55" s="37" t="s">
        <v>57</v>
      </c>
      <c r="B55" s="33" t="s">
        <v>217</v>
      </c>
      <c r="C55" s="35">
        <f t="shared" ref="C55:E55" si="15">C56+C59</f>
        <v>212664439.5</v>
      </c>
      <c r="D55" s="35">
        <f t="shared" si="15"/>
        <v>213941363.5</v>
      </c>
      <c r="E55" s="35">
        <f t="shared" si="15"/>
        <v>12127653.1</v>
      </c>
    </row>
    <row r="56" spans="1:5" ht="25.5" x14ac:dyDescent="0.2">
      <c r="A56" s="37" t="s">
        <v>218</v>
      </c>
      <c r="B56" s="33" t="s">
        <v>219</v>
      </c>
      <c r="C56" s="35">
        <f t="shared" ref="C56:E57" si="16">C57</f>
        <v>5000000</v>
      </c>
      <c r="D56" s="35">
        <f t="shared" si="16"/>
        <v>5000000</v>
      </c>
      <c r="E56" s="35">
        <f t="shared" si="16"/>
        <v>0</v>
      </c>
    </row>
    <row r="57" spans="1:5" ht="25.5" x14ac:dyDescent="0.2">
      <c r="A57" s="37" t="s">
        <v>220</v>
      </c>
      <c r="B57" s="33" t="s">
        <v>221</v>
      </c>
      <c r="C57" s="35">
        <f t="shared" si="16"/>
        <v>5000000</v>
      </c>
      <c r="D57" s="35">
        <f t="shared" si="16"/>
        <v>5000000</v>
      </c>
      <c r="E57" s="35">
        <f t="shared" si="16"/>
        <v>0</v>
      </c>
    </row>
    <row r="58" spans="1:5" ht="51" x14ac:dyDescent="0.2">
      <c r="A58" s="37" t="s">
        <v>222</v>
      </c>
      <c r="B58" s="33" t="s">
        <v>223</v>
      </c>
      <c r="C58" s="35">
        <v>5000000</v>
      </c>
      <c r="D58" s="35">
        <v>5000000</v>
      </c>
      <c r="E58" s="35">
        <v>0</v>
      </c>
    </row>
    <row r="59" spans="1:5" ht="25.5" x14ac:dyDescent="0.2">
      <c r="A59" s="37" t="s">
        <v>60</v>
      </c>
      <c r="B59" s="33" t="s">
        <v>224</v>
      </c>
      <c r="C59" s="35">
        <f t="shared" ref="C59:E59" si="17">C60</f>
        <v>207664439.5</v>
      </c>
      <c r="D59" s="35">
        <f t="shared" si="17"/>
        <v>208941363.5</v>
      </c>
      <c r="E59" s="35">
        <f t="shared" si="17"/>
        <v>12127653.1</v>
      </c>
    </row>
    <row r="60" spans="1:5" ht="25.5" x14ac:dyDescent="0.2">
      <c r="A60" s="37" t="s">
        <v>225</v>
      </c>
      <c r="B60" s="33" t="s">
        <v>226</v>
      </c>
      <c r="C60" s="35">
        <f>C61</f>
        <v>207664439.5</v>
      </c>
      <c r="D60" s="35">
        <f>D61</f>
        <v>208941363.5</v>
      </c>
      <c r="E60" s="35">
        <f>E61</f>
        <v>12127653.1</v>
      </c>
    </row>
    <row r="61" spans="1:5" ht="38.25" x14ac:dyDescent="0.2">
      <c r="A61" s="37" t="s">
        <v>227</v>
      </c>
      <c r="B61" s="33" t="s">
        <v>228</v>
      </c>
      <c r="C61" s="35">
        <v>207664439.5</v>
      </c>
      <c r="D61" s="35">
        <v>208941363.5</v>
      </c>
      <c r="E61" s="35">
        <v>12127653.1</v>
      </c>
    </row>
    <row r="62" spans="1:5" ht="28.15" customHeight="1" x14ac:dyDescent="0.2">
      <c r="A62" s="40" t="s">
        <v>230</v>
      </c>
      <c r="B62" s="33" t="s">
        <v>231</v>
      </c>
      <c r="C62" s="35" t="str">
        <f t="shared" ref="C62:E63" si="18">C63</f>
        <v>0,0</v>
      </c>
      <c r="D62" s="35">
        <f t="shared" si="18"/>
        <v>0</v>
      </c>
      <c r="E62" s="35">
        <f t="shared" si="18"/>
        <v>4450000</v>
      </c>
    </row>
    <row r="63" spans="1:5" ht="55.15" customHeight="1" x14ac:dyDescent="0.2">
      <c r="A63" s="37" t="s">
        <v>232</v>
      </c>
      <c r="B63" s="33" t="s">
        <v>233</v>
      </c>
      <c r="C63" s="35" t="str">
        <f t="shared" si="18"/>
        <v>0,0</v>
      </c>
      <c r="D63" s="35">
        <f t="shared" si="18"/>
        <v>0</v>
      </c>
      <c r="E63" s="35">
        <f>E64</f>
        <v>4450000</v>
      </c>
    </row>
    <row r="64" spans="1:5" ht="83.45" customHeight="1" x14ac:dyDescent="0.2">
      <c r="A64" s="37" t="s">
        <v>234</v>
      </c>
      <c r="B64" s="33" t="s">
        <v>280</v>
      </c>
      <c r="C64" s="33" t="s">
        <v>294</v>
      </c>
      <c r="D64" s="35">
        <v>0</v>
      </c>
      <c r="E64" s="35">
        <v>4450000</v>
      </c>
    </row>
    <row r="65" spans="1:5" x14ac:dyDescent="0.2">
      <c r="A65" s="15"/>
      <c r="B65" s="16"/>
      <c r="C65" s="16"/>
      <c r="D65" s="17"/>
      <c r="E65" s="17"/>
    </row>
    <row r="66" spans="1:5" x14ac:dyDescent="0.2">
      <c r="A66" s="15"/>
      <c r="B66" s="16"/>
      <c r="C66" s="16"/>
      <c r="D66" s="17"/>
      <c r="E66" s="17"/>
    </row>
    <row r="67" spans="1:5" x14ac:dyDescent="0.2">
      <c r="A67" s="15"/>
      <c r="B67" s="16"/>
      <c r="C67" s="16"/>
      <c r="D67" s="17"/>
      <c r="E67" s="17"/>
    </row>
    <row r="68" spans="1:5" x14ac:dyDescent="0.2">
      <c r="A68" s="15"/>
      <c r="B68" s="16"/>
      <c r="C68" s="16"/>
      <c r="D68" s="17"/>
      <c r="E68" s="17"/>
    </row>
    <row r="69" spans="1:5" x14ac:dyDescent="0.2">
      <c r="A69" s="15"/>
      <c r="B69" s="16"/>
      <c r="C69" s="16"/>
      <c r="D69" s="17"/>
      <c r="E69" s="17"/>
    </row>
    <row r="70" spans="1:5" x14ac:dyDescent="0.2">
      <c r="A70" s="15"/>
      <c r="B70" s="16"/>
      <c r="C70" s="16"/>
      <c r="D70" s="17"/>
      <c r="E70" s="17"/>
    </row>
    <row r="71" spans="1:5" s="8" customFormat="1" x14ac:dyDescent="0.2">
      <c r="A71" s="10"/>
      <c r="B71" s="7"/>
      <c r="C71" s="7"/>
      <c r="D71" s="7"/>
    </row>
    <row r="72" spans="1:5" s="8" customFormat="1" x14ac:dyDescent="0.2">
      <c r="A72" s="10"/>
      <c r="B72" s="7"/>
      <c r="C72" s="7"/>
    </row>
    <row r="73" spans="1:5" s="8" customFormat="1" ht="18" customHeight="1" x14ac:dyDescent="0.2">
      <c r="A73" s="10"/>
    </row>
    <row r="74" spans="1:5" s="8" customFormat="1" ht="12" customHeight="1" x14ac:dyDescent="0.2">
      <c r="A74" s="10"/>
      <c r="B74" s="7"/>
      <c r="C74" s="7"/>
      <c r="D74" s="7"/>
    </row>
    <row r="75" spans="1:5" s="8" customFormat="1" ht="12" customHeight="1" x14ac:dyDescent="0.2">
      <c r="A75" s="10"/>
      <c r="B75" s="7"/>
      <c r="C75" s="7"/>
      <c r="D75" s="7"/>
    </row>
    <row r="76" spans="1:5" s="8" customFormat="1" x14ac:dyDescent="0.2">
      <c r="A76" s="10"/>
      <c r="B76" s="7"/>
      <c r="C76" s="7"/>
    </row>
    <row r="77" spans="1:5" s="8" customFormat="1" x14ac:dyDescent="0.2">
      <c r="A77" s="10"/>
      <c r="B77" s="7"/>
      <c r="C77" s="7"/>
    </row>
    <row r="78" spans="1:5" s="8" customFormat="1" x14ac:dyDescent="0.2">
      <c r="A78" s="10"/>
      <c r="B78" s="7"/>
      <c r="C78" s="7"/>
    </row>
    <row r="79" spans="1:5" s="8" customFormat="1" x14ac:dyDescent="0.2">
      <c r="A79" s="10"/>
      <c r="B79" s="7"/>
      <c r="C79" s="7"/>
    </row>
    <row r="80" spans="1:5" s="8" customFormat="1" x14ac:dyDescent="0.2">
      <c r="A80" s="9"/>
      <c r="B80" s="7"/>
      <c r="C80" s="7"/>
    </row>
    <row r="81" spans="1:3" s="8" customFormat="1" x14ac:dyDescent="0.2">
      <c r="B81" s="7"/>
      <c r="C81" s="7"/>
    </row>
    <row r="84" spans="1:3" x14ac:dyDescent="0.2">
      <c r="A84" s="10"/>
    </row>
    <row r="85" spans="1:3" x14ac:dyDescent="0.2">
      <c r="A85" s="10"/>
    </row>
  </sheetData>
  <mergeCells count="2">
    <mergeCell ref="D2:E2"/>
    <mergeCell ref="B1:D1"/>
  </mergeCells>
  <pageMargins left="0.59055118110236227" right="0.23622047244094491" top="0.55118110236220474" bottom="0.31496062992125984" header="0.31496062992125984" footer="0.31496062992125984"/>
  <pageSetup paperSize="9" scale="80" firstPageNumber="2781" fitToHeight="0" orientation="portrait" useFirstPageNumber="1" r:id="rId1"/>
  <headerFooter>
    <oddHeader>&amp;R&amp;"Times New Roman,обычный"&amp;P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Доходы</vt:lpstr>
      <vt:lpstr>Расходы</vt:lpstr>
      <vt:lpstr>Источники</vt:lpstr>
      <vt:lpstr>Доходы!Заголовки_для_печати</vt:lpstr>
      <vt:lpstr>Источники!Заголовки_для_печати</vt:lpstr>
      <vt:lpstr>Расходы!Заголовки_для_печати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Смирных Елена Валентиновна</cp:lastModifiedBy>
  <cp:lastPrinted>2018-03-14T12:37:53Z</cp:lastPrinted>
  <dcterms:created xsi:type="dcterms:W3CDTF">1999-06-18T11:49:53Z</dcterms:created>
  <dcterms:modified xsi:type="dcterms:W3CDTF">2018-03-14T12:37:54Z</dcterms:modified>
</cp:coreProperties>
</file>